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70E1C6A1-0BA1-4762-A157-6D33C2279A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tal" sheetId="3" r:id="rId1"/>
    <sheet name="Mountaineer" sheetId="4" r:id="rId2"/>
    <sheet name="Wheeling" sheetId="7" r:id="rId3"/>
    <sheet name="Mardi Gras" sheetId="8" r:id="rId4"/>
    <sheet name="Charles Town" sheetId="1" r:id="rId5"/>
    <sheet name="Greenbrier" sheetId="9" r:id="rId6"/>
  </sheets>
  <definedNames>
    <definedName name="_xlnm.Print_Area" localSheetId="4">'Charles Town'!$A$1:$S$214</definedName>
    <definedName name="_xlnm.Print_Area" localSheetId="5">Greenbrier!$A$1:$S$122</definedName>
    <definedName name="_xlnm.Print_Area" localSheetId="3">'Mardi Gras'!$A$1:$S$214</definedName>
    <definedName name="_xlnm.Print_Area" localSheetId="1">Mountaineer!$A$1:$S$121</definedName>
    <definedName name="_xlnm.Print_Area" localSheetId="0">Total!$A$1:$S$29</definedName>
    <definedName name="_xlnm.Print_Area" localSheetId="2">Wheeling!$A$1:$S$166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4" i="3" l="1"/>
  <c r="R24" i="3"/>
  <c r="Q24" i="3"/>
  <c r="O24" i="3"/>
  <c r="N24" i="3"/>
  <c r="M24" i="3"/>
  <c r="L24" i="3"/>
  <c r="J24" i="3"/>
  <c r="I24" i="3"/>
  <c r="H24" i="3"/>
  <c r="G24" i="3"/>
  <c r="E24" i="3"/>
  <c r="D24" i="3"/>
  <c r="C24" i="3"/>
  <c r="B24" i="3"/>
  <c r="A24" i="3"/>
  <c r="S24" i="9"/>
  <c r="S24" i="1"/>
  <c r="Q24" i="4"/>
  <c r="N24" i="9"/>
  <c r="M24" i="9"/>
  <c r="L24" i="9"/>
  <c r="J24" i="9"/>
  <c r="E24" i="9"/>
  <c r="O24" i="9" s="1"/>
  <c r="Q24" i="9" s="1"/>
  <c r="A24" i="9"/>
  <c r="N24" i="1"/>
  <c r="M24" i="1"/>
  <c r="L24" i="1"/>
  <c r="J24" i="1"/>
  <c r="E24" i="1"/>
  <c r="A24" i="1"/>
  <c r="N24" i="8"/>
  <c r="M24" i="8"/>
  <c r="L24" i="8"/>
  <c r="J24" i="8"/>
  <c r="E24" i="8"/>
  <c r="N24" i="7"/>
  <c r="M24" i="7"/>
  <c r="L24" i="7"/>
  <c r="J24" i="7"/>
  <c r="E24" i="7"/>
  <c r="O24" i="7" s="1"/>
  <c r="Q24" i="7" s="1"/>
  <c r="N24" i="4"/>
  <c r="M24" i="4"/>
  <c r="L24" i="4"/>
  <c r="J24" i="4"/>
  <c r="E24" i="4"/>
  <c r="Q23" i="9"/>
  <c r="I23" i="3"/>
  <c r="H23" i="3"/>
  <c r="G23" i="3"/>
  <c r="D23" i="3"/>
  <c r="C23" i="3"/>
  <c r="B23" i="3"/>
  <c r="N23" i="9"/>
  <c r="M23" i="9"/>
  <c r="L23" i="9"/>
  <c r="J23" i="9"/>
  <c r="E23" i="9"/>
  <c r="O23" i="9" s="1"/>
  <c r="N23" i="1"/>
  <c r="M23" i="1"/>
  <c r="L23" i="1"/>
  <c r="J23" i="1"/>
  <c r="E23" i="1"/>
  <c r="N23" i="8"/>
  <c r="M23" i="8"/>
  <c r="L23" i="8"/>
  <c r="J23" i="8"/>
  <c r="E23" i="8"/>
  <c r="N23" i="7"/>
  <c r="M23" i="7"/>
  <c r="L23" i="7"/>
  <c r="J23" i="7"/>
  <c r="E23" i="7"/>
  <c r="O23" i="7" s="1"/>
  <c r="Q23" i="7" s="1"/>
  <c r="N23" i="4"/>
  <c r="M23" i="4"/>
  <c r="L23" i="4"/>
  <c r="J23" i="4"/>
  <c r="E23" i="4"/>
  <c r="I22" i="3"/>
  <c r="H22" i="3"/>
  <c r="G22" i="3"/>
  <c r="D22" i="3"/>
  <c r="C22" i="3"/>
  <c r="B22" i="3"/>
  <c r="N22" i="9"/>
  <c r="M22" i="9"/>
  <c r="L22" i="9"/>
  <c r="J22" i="9"/>
  <c r="E22" i="9"/>
  <c r="N22" i="1"/>
  <c r="M22" i="1"/>
  <c r="L22" i="1"/>
  <c r="J22" i="1"/>
  <c r="E22" i="1"/>
  <c r="N22" i="8"/>
  <c r="M22" i="8"/>
  <c r="L22" i="8"/>
  <c r="J22" i="8"/>
  <c r="E22" i="8"/>
  <c r="N22" i="7"/>
  <c r="M22" i="7"/>
  <c r="L22" i="7"/>
  <c r="J22" i="7"/>
  <c r="E22" i="7"/>
  <c r="N22" i="4"/>
  <c r="M22" i="4"/>
  <c r="L22" i="4"/>
  <c r="J22" i="4"/>
  <c r="E22" i="4"/>
  <c r="I21" i="3"/>
  <c r="H21" i="3"/>
  <c r="G21" i="3"/>
  <c r="D21" i="3"/>
  <c r="C21" i="3"/>
  <c r="B21" i="3"/>
  <c r="N21" i="9"/>
  <c r="M21" i="9"/>
  <c r="L21" i="9"/>
  <c r="J21" i="9"/>
  <c r="E21" i="9"/>
  <c r="O21" i="9" s="1"/>
  <c r="Q21" i="9" s="1"/>
  <c r="S21" i="9" s="1"/>
  <c r="N21" i="1"/>
  <c r="M21" i="1"/>
  <c r="L21" i="1"/>
  <c r="J21" i="1"/>
  <c r="E21" i="1"/>
  <c r="N21" i="8"/>
  <c r="M21" i="8"/>
  <c r="L21" i="8"/>
  <c r="J21" i="8"/>
  <c r="E21" i="8"/>
  <c r="N21" i="7"/>
  <c r="M21" i="7"/>
  <c r="L21" i="7"/>
  <c r="J21" i="7"/>
  <c r="E21" i="7"/>
  <c r="O21" i="7" s="1"/>
  <c r="Q21" i="7" s="1"/>
  <c r="N21" i="4"/>
  <c r="M21" i="4"/>
  <c r="L21" i="4"/>
  <c r="J21" i="4"/>
  <c r="E21" i="4"/>
  <c r="I20" i="3"/>
  <c r="H20" i="3"/>
  <c r="G20" i="3"/>
  <c r="D20" i="3"/>
  <c r="C20" i="3"/>
  <c r="B20" i="3"/>
  <c r="S20" i="9"/>
  <c r="N20" i="9"/>
  <c r="M20" i="9"/>
  <c r="L20" i="9"/>
  <c r="J20" i="9"/>
  <c r="E20" i="9"/>
  <c r="O20" i="9" s="1"/>
  <c r="Q20" i="9" s="1"/>
  <c r="N20" i="1"/>
  <c r="M20" i="1"/>
  <c r="L20" i="1"/>
  <c r="J20" i="1"/>
  <c r="E20" i="1"/>
  <c r="N20" i="8"/>
  <c r="M20" i="8"/>
  <c r="L20" i="8"/>
  <c r="J20" i="8"/>
  <c r="E20" i="8"/>
  <c r="N20" i="7"/>
  <c r="M20" i="7"/>
  <c r="L20" i="7"/>
  <c r="J20" i="7"/>
  <c r="E20" i="7"/>
  <c r="O20" i="7" s="1"/>
  <c r="Q20" i="7" s="1"/>
  <c r="N20" i="4"/>
  <c r="M20" i="4"/>
  <c r="L20" i="4"/>
  <c r="J20" i="4"/>
  <c r="E20" i="4"/>
  <c r="I19" i="3"/>
  <c r="H19" i="3"/>
  <c r="G19" i="3"/>
  <c r="D19" i="3"/>
  <c r="C19" i="3"/>
  <c r="B19" i="3"/>
  <c r="N19" i="9"/>
  <c r="M19" i="9"/>
  <c r="L19" i="9"/>
  <c r="J19" i="9"/>
  <c r="E19" i="9"/>
  <c r="O19" i="9" s="1"/>
  <c r="Q19" i="9" s="1"/>
  <c r="N19" i="1"/>
  <c r="M19" i="1"/>
  <c r="L19" i="1"/>
  <c r="J19" i="1"/>
  <c r="E19" i="1"/>
  <c r="N19" i="8"/>
  <c r="M19" i="8"/>
  <c r="L19" i="8"/>
  <c r="J19" i="8"/>
  <c r="E19" i="8"/>
  <c r="O19" i="8" s="1"/>
  <c r="N19" i="7"/>
  <c r="M19" i="7"/>
  <c r="L19" i="7"/>
  <c r="J19" i="7"/>
  <c r="E19" i="7"/>
  <c r="N19" i="4"/>
  <c r="M19" i="4"/>
  <c r="L19" i="4"/>
  <c r="J19" i="4"/>
  <c r="E19" i="4"/>
  <c r="O19" i="4" s="1"/>
  <c r="Q19" i="4" s="1"/>
  <c r="I18" i="3"/>
  <c r="H18" i="3"/>
  <c r="G18" i="3"/>
  <c r="D18" i="3"/>
  <c r="C18" i="3"/>
  <c r="B18" i="3"/>
  <c r="N18" i="9"/>
  <c r="M18" i="9"/>
  <c r="L18" i="9"/>
  <c r="J18" i="9"/>
  <c r="E18" i="9"/>
  <c r="N18" i="1"/>
  <c r="M18" i="1"/>
  <c r="L18" i="1"/>
  <c r="J18" i="1"/>
  <c r="E18" i="1"/>
  <c r="N18" i="8"/>
  <c r="M18" i="8"/>
  <c r="L18" i="8"/>
  <c r="J18" i="8"/>
  <c r="E18" i="8"/>
  <c r="N18" i="7"/>
  <c r="M18" i="7"/>
  <c r="L18" i="7"/>
  <c r="J18" i="7"/>
  <c r="E18" i="7"/>
  <c r="N18" i="4"/>
  <c r="M18" i="4"/>
  <c r="L18" i="4"/>
  <c r="J18" i="4"/>
  <c r="E18" i="4"/>
  <c r="O18" i="4" s="1"/>
  <c r="Q18" i="4" s="1"/>
  <c r="I17" i="3"/>
  <c r="H17" i="3"/>
  <c r="G17" i="3"/>
  <c r="D17" i="3"/>
  <c r="C17" i="3"/>
  <c r="B17" i="3"/>
  <c r="N17" i="9"/>
  <c r="M17" i="9"/>
  <c r="L17" i="9"/>
  <c r="J17" i="9"/>
  <c r="E17" i="9"/>
  <c r="N17" i="1"/>
  <c r="M17" i="1"/>
  <c r="L17" i="1"/>
  <c r="J17" i="1"/>
  <c r="E17" i="1"/>
  <c r="N17" i="8"/>
  <c r="M17" i="8"/>
  <c r="L17" i="8"/>
  <c r="J17" i="8"/>
  <c r="E17" i="8"/>
  <c r="N17" i="7"/>
  <c r="M17" i="7"/>
  <c r="L17" i="7"/>
  <c r="J17" i="7"/>
  <c r="E17" i="7"/>
  <c r="N17" i="4"/>
  <c r="M17" i="4"/>
  <c r="L17" i="4"/>
  <c r="J17" i="4"/>
  <c r="E17" i="4"/>
  <c r="I16" i="3"/>
  <c r="H16" i="3"/>
  <c r="G16" i="3"/>
  <c r="D16" i="3"/>
  <c r="C16" i="3"/>
  <c r="B16" i="3"/>
  <c r="N16" i="9"/>
  <c r="M16" i="9"/>
  <c r="L16" i="9"/>
  <c r="J16" i="9"/>
  <c r="E16" i="9"/>
  <c r="N16" i="1"/>
  <c r="M16" i="1"/>
  <c r="L16" i="1"/>
  <c r="J16" i="1"/>
  <c r="E16" i="1"/>
  <c r="N16" i="8"/>
  <c r="M16" i="8"/>
  <c r="L16" i="8"/>
  <c r="J16" i="8"/>
  <c r="E16" i="8"/>
  <c r="N16" i="7"/>
  <c r="M16" i="7"/>
  <c r="L16" i="7"/>
  <c r="J16" i="7"/>
  <c r="E16" i="7"/>
  <c r="N16" i="4"/>
  <c r="M16" i="4"/>
  <c r="L16" i="4"/>
  <c r="J16" i="4"/>
  <c r="E16" i="4"/>
  <c r="I15" i="3"/>
  <c r="H15" i="3"/>
  <c r="G15" i="3"/>
  <c r="D15" i="3"/>
  <c r="C15" i="3"/>
  <c r="B15" i="3"/>
  <c r="N15" i="9"/>
  <c r="M15" i="9"/>
  <c r="L15" i="9"/>
  <c r="J15" i="9"/>
  <c r="E15" i="9"/>
  <c r="N15" i="1"/>
  <c r="M15" i="1"/>
  <c r="L15" i="1"/>
  <c r="J15" i="1"/>
  <c r="E15" i="1"/>
  <c r="N15" i="8"/>
  <c r="M15" i="8"/>
  <c r="L15" i="8"/>
  <c r="J15" i="8"/>
  <c r="E15" i="8"/>
  <c r="N15" i="7"/>
  <c r="M15" i="7"/>
  <c r="L15" i="7"/>
  <c r="J15" i="7"/>
  <c r="E15" i="7"/>
  <c r="N15" i="4"/>
  <c r="M15" i="4"/>
  <c r="L15" i="4"/>
  <c r="J15" i="4"/>
  <c r="E15" i="4"/>
  <c r="I14" i="3"/>
  <c r="H14" i="3"/>
  <c r="G14" i="3"/>
  <c r="D14" i="3"/>
  <c r="C14" i="3"/>
  <c r="B14" i="3"/>
  <c r="N14" i="9"/>
  <c r="M14" i="9"/>
  <c r="L14" i="9"/>
  <c r="J14" i="9"/>
  <c r="E14" i="9"/>
  <c r="N14" i="1"/>
  <c r="M14" i="1"/>
  <c r="L14" i="1"/>
  <c r="J14" i="1"/>
  <c r="E14" i="1"/>
  <c r="N14" i="8"/>
  <c r="M14" i="8"/>
  <c r="L14" i="8"/>
  <c r="J14" i="8"/>
  <c r="E14" i="8"/>
  <c r="N14" i="7"/>
  <c r="M14" i="7"/>
  <c r="L14" i="7"/>
  <c r="J14" i="7"/>
  <c r="E14" i="7"/>
  <c r="N14" i="4"/>
  <c r="M14" i="4"/>
  <c r="L14" i="4"/>
  <c r="J14" i="4"/>
  <c r="E14" i="4"/>
  <c r="I13" i="3"/>
  <c r="H13" i="3"/>
  <c r="G13" i="3"/>
  <c r="D13" i="3"/>
  <c r="C13" i="3"/>
  <c r="B13" i="3"/>
  <c r="N13" i="9"/>
  <c r="M13" i="9"/>
  <c r="L13" i="9"/>
  <c r="J13" i="9"/>
  <c r="E13" i="9"/>
  <c r="N13" i="1"/>
  <c r="M13" i="1"/>
  <c r="L13" i="1"/>
  <c r="J13" i="1"/>
  <c r="E13" i="1"/>
  <c r="N13" i="8"/>
  <c r="M13" i="8"/>
  <c r="L13" i="8"/>
  <c r="J13" i="8"/>
  <c r="E13" i="8"/>
  <c r="N13" i="7"/>
  <c r="M13" i="7"/>
  <c r="L13" i="7"/>
  <c r="J13" i="7"/>
  <c r="E13" i="7"/>
  <c r="N13" i="4"/>
  <c r="M13" i="4"/>
  <c r="L13" i="4"/>
  <c r="J13" i="4"/>
  <c r="E13" i="4"/>
  <c r="I12" i="3"/>
  <c r="H12" i="3"/>
  <c r="G12" i="3"/>
  <c r="D12" i="3"/>
  <c r="C12" i="3"/>
  <c r="B12" i="3"/>
  <c r="N12" i="9"/>
  <c r="M12" i="9"/>
  <c r="L12" i="9"/>
  <c r="J12" i="9"/>
  <c r="E12" i="9"/>
  <c r="N12" i="1"/>
  <c r="M12" i="1"/>
  <c r="L12" i="1"/>
  <c r="J12" i="1"/>
  <c r="E12" i="1"/>
  <c r="N12" i="8"/>
  <c r="M12" i="8"/>
  <c r="L12" i="8"/>
  <c r="J12" i="8"/>
  <c r="E12" i="8"/>
  <c r="N12" i="7"/>
  <c r="M12" i="7"/>
  <c r="L12" i="7"/>
  <c r="J12" i="7"/>
  <c r="E12" i="7"/>
  <c r="N12" i="4"/>
  <c r="M12" i="4"/>
  <c r="L12" i="4"/>
  <c r="J12" i="4"/>
  <c r="E12" i="4"/>
  <c r="I11" i="3"/>
  <c r="H11" i="3"/>
  <c r="G11" i="3"/>
  <c r="D11" i="3"/>
  <c r="C11" i="3"/>
  <c r="B11" i="3"/>
  <c r="A11" i="4"/>
  <c r="A12" i="4" s="1"/>
  <c r="N11" i="9"/>
  <c r="M11" i="9"/>
  <c r="L11" i="9"/>
  <c r="J11" i="9"/>
  <c r="E11" i="9"/>
  <c r="N11" i="1"/>
  <c r="M11" i="1"/>
  <c r="L11" i="1"/>
  <c r="J11" i="1"/>
  <c r="E11" i="1"/>
  <c r="N11" i="8"/>
  <c r="M11" i="8"/>
  <c r="L11" i="8"/>
  <c r="J11" i="8"/>
  <c r="E11" i="8"/>
  <c r="N11" i="7"/>
  <c r="M11" i="7"/>
  <c r="L11" i="7"/>
  <c r="J11" i="7"/>
  <c r="E11" i="7"/>
  <c r="N11" i="4"/>
  <c r="M11" i="4"/>
  <c r="L11" i="4"/>
  <c r="J11" i="4"/>
  <c r="E11" i="4"/>
  <c r="L10" i="8"/>
  <c r="I10" i="3"/>
  <c r="H10" i="3"/>
  <c r="G10" i="3"/>
  <c r="D10" i="3"/>
  <c r="C10" i="3"/>
  <c r="B10" i="3"/>
  <c r="A10" i="3"/>
  <c r="N10" i="9"/>
  <c r="M10" i="9"/>
  <c r="L10" i="9"/>
  <c r="J10" i="9"/>
  <c r="E10" i="9"/>
  <c r="A10" i="9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N10" i="1"/>
  <c r="M10" i="1"/>
  <c r="L10" i="1"/>
  <c r="J10" i="1"/>
  <c r="E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N10" i="8"/>
  <c r="M10" i="8"/>
  <c r="E10" i="8"/>
  <c r="A10" i="8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N10" i="7"/>
  <c r="M10" i="7"/>
  <c r="L10" i="7"/>
  <c r="J10" i="7"/>
  <c r="E10" i="7"/>
  <c r="A10" i="7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N10" i="4"/>
  <c r="M10" i="4"/>
  <c r="L10" i="4"/>
  <c r="J10" i="4"/>
  <c r="E10" i="4"/>
  <c r="O24" i="1" l="1"/>
  <c r="Q24" i="1" s="1"/>
  <c r="O24" i="8"/>
  <c r="Q24" i="8" s="1"/>
  <c r="O24" i="4"/>
  <c r="R24" i="9"/>
  <c r="O22" i="9"/>
  <c r="Q22" i="9" s="1"/>
  <c r="O12" i="1"/>
  <c r="Q12" i="1" s="1"/>
  <c r="S12" i="1" s="1"/>
  <c r="S24" i="8"/>
  <c r="R24" i="8"/>
  <c r="O17" i="8"/>
  <c r="Q17" i="8" s="1"/>
  <c r="S24" i="7"/>
  <c r="R24" i="7"/>
  <c r="O17" i="7"/>
  <c r="Q17" i="7" s="1"/>
  <c r="O22" i="7"/>
  <c r="Q22" i="7" s="1"/>
  <c r="S22" i="7" s="1"/>
  <c r="S24" i="4"/>
  <c r="R24" i="4"/>
  <c r="N21" i="3"/>
  <c r="O23" i="1"/>
  <c r="J23" i="3"/>
  <c r="L23" i="3"/>
  <c r="O23" i="8"/>
  <c r="M23" i="3"/>
  <c r="N23" i="3"/>
  <c r="O23" i="4"/>
  <c r="Q23" i="4" s="1"/>
  <c r="E23" i="3"/>
  <c r="S23" i="9"/>
  <c r="R23" i="9"/>
  <c r="M22" i="3"/>
  <c r="O20" i="8"/>
  <c r="Q20" i="8" s="1"/>
  <c r="S20" i="8" s="1"/>
  <c r="L22" i="3"/>
  <c r="N22" i="3"/>
  <c r="O13" i="8"/>
  <c r="Q13" i="8" s="1"/>
  <c r="R13" i="8" s="1"/>
  <c r="J22" i="3"/>
  <c r="S23" i="7"/>
  <c r="R23" i="7"/>
  <c r="E22" i="3"/>
  <c r="O21" i="1"/>
  <c r="Q21" i="1" s="1"/>
  <c r="S21" i="1" s="1"/>
  <c r="O22" i="1"/>
  <c r="Q22" i="1" s="1"/>
  <c r="S22" i="1" s="1"/>
  <c r="O22" i="8"/>
  <c r="Q22" i="8" s="1"/>
  <c r="S22" i="8" s="1"/>
  <c r="S22" i="9"/>
  <c r="R22" i="9"/>
  <c r="J21" i="3"/>
  <c r="L21" i="3"/>
  <c r="N20" i="3"/>
  <c r="M21" i="3"/>
  <c r="O15" i="8"/>
  <c r="Q15" i="8" s="1"/>
  <c r="E21" i="3"/>
  <c r="O22" i="4"/>
  <c r="O20" i="4"/>
  <c r="O17" i="4"/>
  <c r="Q17" i="4" s="1"/>
  <c r="O21" i="8"/>
  <c r="Q21" i="8" s="1"/>
  <c r="S21" i="8" s="1"/>
  <c r="R21" i="9"/>
  <c r="L20" i="3"/>
  <c r="M20" i="3"/>
  <c r="J20" i="3"/>
  <c r="O11" i="8"/>
  <c r="Q11" i="8" s="1"/>
  <c r="S11" i="8" s="1"/>
  <c r="S21" i="7"/>
  <c r="R21" i="7"/>
  <c r="O19" i="7"/>
  <c r="Q19" i="7" s="1"/>
  <c r="S19" i="7" s="1"/>
  <c r="O16" i="7"/>
  <c r="Q16" i="7" s="1"/>
  <c r="R16" i="7" s="1"/>
  <c r="O21" i="4"/>
  <c r="E20" i="3"/>
  <c r="Q20" i="4"/>
  <c r="S20" i="4" s="1"/>
  <c r="O20" i="1"/>
  <c r="O20" i="3" s="1"/>
  <c r="R20" i="9"/>
  <c r="Q19" i="8"/>
  <c r="S19" i="8" s="1"/>
  <c r="J19" i="3"/>
  <c r="L19" i="3"/>
  <c r="O18" i="8"/>
  <c r="Q18" i="8" s="1"/>
  <c r="S18" i="8" s="1"/>
  <c r="M19" i="3"/>
  <c r="S20" i="7"/>
  <c r="R20" i="7"/>
  <c r="E19" i="3"/>
  <c r="N19" i="3"/>
  <c r="O11" i="4"/>
  <c r="Q11" i="4" s="1"/>
  <c r="S11" i="4" s="1"/>
  <c r="O16" i="4"/>
  <c r="Q16" i="4" s="1"/>
  <c r="S16" i="4" s="1"/>
  <c r="O19" i="1"/>
  <c r="S19" i="9"/>
  <c r="R19" i="9"/>
  <c r="O17" i="9"/>
  <c r="Q17" i="9" s="1"/>
  <c r="R17" i="9" s="1"/>
  <c r="M18" i="3"/>
  <c r="N18" i="3"/>
  <c r="O12" i="8"/>
  <c r="Q12" i="8" s="1"/>
  <c r="R12" i="8" s="1"/>
  <c r="E18" i="3"/>
  <c r="L18" i="3"/>
  <c r="J18" i="3"/>
  <c r="O13" i="7"/>
  <c r="Q13" i="7" s="1"/>
  <c r="S13" i="7" s="1"/>
  <c r="O18" i="7"/>
  <c r="S19" i="4"/>
  <c r="R19" i="4"/>
  <c r="E16" i="3"/>
  <c r="O18" i="1"/>
  <c r="O18" i="9"/>
  <c r="O16" i="9"/>
  <c r="Q16" i="9" s="1"/>
  <c r="S16" i="9" s="1"/>
  <c r="L17" i="3"/>
  <c r="M17" i="3"/>
  <c r="E17" i="3"/>
  <c r="N16" i="3"/>
  <c r="N17" i="3"/>
  <c r="O10" i="7"/>
  <c r="Q10" i="7" s="1"/>
  <c r="S10" i="7" s="1"/>
  <c r="J17" i="3"/>
  <c r="O15" i="7"/>
  <c r="Q15" i="7" s="1"/>
  <c r="S15" i="7" s="1"/>
  <c r="S18" i="4"/>
  <c r="R18" i="4"/>
  <c r="O17" i="1"/>
  <c r="Q17" i="1" s="1"/>
  <c r="S17" i="1"/>
  <c r="R17" i="1"/>
  <c r="J16" i="3"/>
  <c r="L16" i="3"/>
  <c r="S17" i="8"/>
  <c r="R17" i="8"/>
  <c r="S17" i="7"/>
  <c r="R17" i="7"/>
  <c r="O14" i="7"/>
  <c r="Q14" i="7" s="1"/>
  <c r="S14" i="7" s="1"/>
  <c r="M16" i="3"/>
  <c r="S17" i="4"/>
  <c r="R17" i="4"/>
  <c r="J14" i="3"/>
  <c r="O15" i="4"/>
  <c r="Q15" i="4" s="1"/>
  <c r="S15" i="4" s="1"/>
  <c r="O16" i="1"/>
  <c r="Q16" i="1" s="1"/>
  <c r="S16" i="1" s="1"/>
  <c r="O16" i="8"/>
  <c r="Q16" i="8" s="1"/>
  <c r="S16" i="8" s="1"/>
  <c r="O10" i="9"/>
  <c r="Q10" i="9" s="1"/>
  <c r="S10" i="9" s="1"/>
  <c r="O13" i="9"/>
  <c r="Q13" i="9" s="1"/>
  <c r="S13" i="9" s="1"/>
  <c r="O13" i="1"/>
  <c r="Q13" i="1" s="1"/>
  <c r="S13" i="1" s="1"/>
  <c r="L14" i="3"/>
  <c r="L15" i="3"/>
  <c r="J15" i="3"/>
  <c r="O15" i="1"/>
  <c r="Q15" i="1" s="1"/>
  <c r="S15" i="1" s="1"/>
  <c r="N15" i="3"/>
  <c r="M15" i="3"/>
  <c r="E15" i="3"/>
  <c r="O15" i="9"/>
  <c r="Q15" i="9" s="1"/>
  <c r="N14" i="3"/>
  <c r="S15" i="8"/>
  <c r="R15" i="8"/>
  <c r="M14" i="3"/>
  <c r="E14" i="3"/>
  <c r="O12" i="7"/>
  <c r="Q12" i="7" s="1"/>
  <c r="R12" i="7" s="1"/>
  <c r="O14" i="9"/>
  <c r="Q14" i="9" s="1"/>
  <c r="S14" i="9" s="1"/>
  <c r="O14" i="1"/>
  <c r="Q14" i="1" s="1"/>
  <c r="O14" i="8"/>
  <c r="M13" i="3"/>
  <c r="N13" i="3"/>
  <c r="E13" i="3"/>
  <c r="J13" i="3"/>
  <c r="L13" i="3"/>
  <c r="O14" i="4"/>
  <c r="N12" i="3"/>
  <c r="M12" i="3"/>
  <c r="S13" i="8"/>
  <c r="L12" i="3"/>
  <c r="E12" i="3"/>
  <c r="J12" i="3"/>
  <c r="O13" i="4"/>
  <c r="A13" i="4"/>
  <c r="A12" i="3"/>
  <c r="A11" i="3"/>
  <c r="O12" i="9"/>
  <c r="Q12" i="9" s="1"/>
  <c r="R12" i="9" s="1"/>
  <c r="O12" i="4"/>
  <c r="R12" i="1"/>
  <c r="N11" i="3"/>
  <c r="E11" i="3"/>
  <c r="J11" i="3"/>
  <c r="L11" i="3"/>
  <c r="M11" i="3"/>
  <c r="O11" i="9"/>
  <c r="Q11" i="9" s="1"/>
  <c r="R11" i="9" s="1"/>
  <c r="O11" i="1"/>
  <c r="Q11" i="1" s="1"/>
  <c r="S11" i="1" s="1"/>
  <c r="O11" i="7"/>
  <c r="O10" i="1"/>
  <c r="Q10" i="1" s="1"/>
  <c r="R10" i="1" s="1"/>
  <c r="M10" i="3"/>
  <c r="N10" i="3"/>
  <c r="J10" i="8"/>
  <c r="J10" i="3" s="1"/>
  <c r="L10" i="3"/>
  <c r="E10" i="3"/>
  <c r="O10" i="4"/>
  <c r="I26" i="9"/>
  <c r="H26" i="9"/>
  <c r="G26" i="9"/>
  <c r="D26" i="9"/>
  <c r="C26" i="9"/>
  <c r="B26" i="9"/>
  <c r="I26" i="1"/>
  <c r="H26" i="1"/>
  <c r="G26" i="1"/>
  <c r="D26" i="1"/>
  <c r="C26" i="1"/>
  <c r="B26" i="1"/>
  <c r="I26" i="8"/>
  <c r="H26" i="8"/>
  <c r="G26" i="8"/>
  <c r="D26" i="8"/>
  <c r="C26" i="8"/>
  <c r="B26" i="8"/>
  <c r="I26" i="7"/>
  <c r="H26" i="7"/>
  <c r="G26" i="7"/>
  <c r="D26" i="7"/>
  <c r="C26" i="7"/>
  <c r="B26" i="7"/>
  <c r="I26" i="4"/>
  <c r="H26" i="4"/>
  <c r="G26" i="4"/>
  <c r="C26" i="4"/>
  <c r="D26" i="4"/>
  <c r="B26" i="4"/>
  <c r="N9" i="4"/>
  <c r="N26" i="4" s="1"/>
  <c r="M9" i="4"/>
  <c r="M26" i="4" s="1"/>
  <c r="L9" i="4"/>
  <c r="L26" i="4" s="1"/>
  <c r="J9" i="4"/>
  <c r="J26" i="4" s="1"/>
  <c r="E9" i="4"/>
  <c r="E26" i="4" s="1"/>
  <c r="N9" i="7"/>
  <c r="N26" i="7" s="1"/>
  <c r="M9" i="7"/>
  <c r="M26" i="7" s="1"/>
  <c r="L9" i="7"/>
  <c r="L26" i="7" s="1"/>
  <c r="J9" i="7"/>
  <c r="J26" i="7" s="1"/>
  <c r="E9" i="7"/>
  <c r="N9" i="8"/>
  <c r="N26" i="8" s="1"/>
  <c r="M9" i="8"/>
  <c r="M26" i="8" s="1"/>
  <c r="L9" i="8"/>
  <c r="L26" i="8" s="1"/>
  <c r="J9" i="8"/>
  <c r="E9" i="8"/>
  <c r="E26" i="8" s="1"/>
  <c r="N9" i="1"/>
  <c r="N26" i="1" s="1"/>
  <c r="M9" i="1"/>
  <c r="M26" i="1" s="1"/>
  <c r="L9" i="1"/>
  <c r="L26" i="1" s="1"/>
  <c r="J9" i="1"/>
  <c r="J26" i="1" s="1"/>
  <c r="E9" i="1"/>
  <c r="E26" i="1" s="1"/>
  <c r="R24" i="1" l="1"/>
  <c r="R21" i="1"/>
  <c r="S23" i="1"/>
  <c r="Q23" i="1"/>
  <c r="R20" i="8"/>
  <c r="Q23" i="8"/>
  <c r="R23" i="8" s="1"/>
  <c r="R22" i="7"/>
  <c r="R20" i="4"/>
  <c r="R23" i="1"/>
  <c r="O23" i="3"/>
  <c r="Q23" i="3"/>
  <c r="S23" i="8"/>
  <c r="R23" i="4"/>
  <c r="S23" i="4"/>
  <c r="S12" i="8"/>
  <c r="R15" i="7"/>
  <c r="S16" i="7"/>
  <c r="Q22" i="4"/>
  <c r="O22" i="3"/>
  <c r="R22" i="1"/>
  <c r="R22" i="8"/>
  <c r="R11" i="8"/>
  <c r="O19" i="3"/>
  <c r="R19" i="7"/>
  <c r="Q21" i="4"/>
  <c r="O21" i="3"/>
  <c r="R21" i="8"/>
  <c r="Q20" i="1"/>
  <c r="R20" i="1" s="1"/>
  <c r="R18" i="8"/>
  <c r="R19" i="8"/>
  <c r="R20" i="3"/>
  <c r="R16" i="4"/>
  <c r="Q17" i="3"/>
  <c r="S17" i="9"/>
  <c r="S17" i="3" s="1"/>
  <c r="R13" i="1"/>
  <c r="Q19" i="1"/>
  <c r="Q19" i="3" s="1"/>
  <c r="R11" i="4"/>
  <c r="R19" i="1"/>
  <c r="R16" i="9"/>
  <c r="Q18" i="1"/>
  <c r="S18" i="1" s="1"/>
  <c r="S12" i="7"/>
  <c r="Q18" i="7"/>
  <c r="O18" i="3"/>
  <c r="R13" i="7"/>
  <c r="R14" i="7"/>
  <c r="R10" i="7"/>
  <c r="Q18" i="9"/>
  <c r="S18" i="9" s="1"/>
  <c r="O17" i="3"/>
  <c r="R17" i="3"/>
  <c r="R16" i="8"/>
  <c r="R13" i="9"/>
  <c r="R10" i="9"/>
  <c r="S16" i="3"/>
  <c r="Q16" i="3"/>
  <c r="O16" i="3"/>
  <c r="R15" i="4"/>
  <c r="R16" i="1"/>
  <c r="S11" i="9"/>
  <c r="R15" i="1"/>
  <c r="Q15" i="3"/>
  <c r="S15" i="9"/>
  <c r="S15" i="3" s="1"/>
  <c r="R15" i="9"/>
  <c r="O15" i="3"/>
  <c r="R11" i="1"/>
  <c r="R14" i="1"/>
  <c r="S14" i="1"/>
  <c r="Q14" i="8"/>
  <c r="S14" i="8" s="1"/>
  <c r="O14" i="3"/>
  <c r="R14" i="9"/>
  <c r="Q14" i="4"/>
  <c r="O13" i="3"/>
  <c r="Q13" i="4"/>
  <c r="A13" i="3"/>
  <c r="A14" i="4"/>
  <c r="S12" i="9"/>
  <c r="Q12" i="4"/>
  <c r="Q12" i="3" s="1"/>
  <c r="O12" i="3"/>
  <c r="O10" i="8"/>
  <c r="Q10" i="8" s="1"/>
  <c r="S10" i="8" s="1"/>
  <c r="Q11" i="7"/>
  <c r="O11" i="3"/>
  <c r="S10" i="1"/>
  <c r="O9" i="7"/>
  <c r="O26" i="7" s="1"/>
  <c r="J26" i="8"/>
  <c r="Q10" i="4"/>
  <c r="E26" i="7"/>
  <c r="O9" i="4"/>
  <c r="Q9" i="4" s="1"/>
  <c r="O9" i="1"/>
  <c r="O26" i="1" s="1"/>
  <c r="O9" i="8"/>
  <c r="S23" i="3" l="1"/>
  <c r="R23" i="3"/>
  <c r="S22" i="4"/>
  <c r="S22" i="3" s="1"/>
  <c r="Q22" i="3"/>
  <c r="R22" i="4"/>
  <c r="R22" i="3" s="1"/>
  <c r="S19" i="1"/>
  <c r="S19" i="3" s="1"/>
  <c r="Q20" i="3"/>
  <c r="R19" i="3"/>
  <c r="R21" i="4"/>
  <c r="R21" i="3" s="1"/>
  <c r="Q21" i="3"/>
  <c r="S21" i="4"/>
  <c r="S21" i="3" s="1"/>
  <c r="R18" i="1"/>
  <c r="S20" i="1"/>
  <c r="S20" i="3" s="1"/>
  <c r="R14" i="8"/>
  <c r="R16" i="3"/>
  <c r="S18" i="7"/>
  <c r="S18" i="3" s="1"/>
  <c r="R18" i="7"/>
  <c r="Q18" i="3"/>
  <c r="R18" i="9"/>
  <c r="R15" i="3"/>
  <c r="O26" i="8"/>
  <c r="A14" i="3"/>
  <c r="A15" i="4"/>
  <c r="Q14" i="3"/>
  <c r="R14" i="4"/>
  <c r="S14" i="4"/>
  <c r="S14" i="3" s="1"/>
  <c r="O10" i="3"/>
  <c r="R10" i="8"/>
  <c r="S13" i="4"/>
  <c r="S13" i="3" s="1"/>
  <c r="Q13" i="3"/>
  <c r="R13" i="4"/>
  <c r="R13" i="3" s="1"/>
  <c r="S12" i="4"/>
  <c r="S12" i="3" s="1"/>
  <c r="R12" i="4"/>
  <c r="R12" i="3" s="1"/>
  <c r="S11" i="7"/>
  <c r="S11" i="3" s="1"/>
  <c r="Q11" i="3"/>
  <c r="R11" i="7"/>
  <c r="R11" i="3" s="1"/>
  <c r="Q9" i="7"/>
  <c r="Q26" i="7" s="1"/>
  <c r="Q10" i="3"/>
  <c r="S10" i="4"/>
  <c r="S10" i="3" s="1"/>
  <c r="R10" i="4"/>
  <c r="O26" i="4"/>
  <c r="Q26" i="4"/>
  <c r="Q9" i="1"/>
  <c r="Q26" i="1" s="1"/>
  <c r="Q9" i="8"/>
  <c r="Q26" i="8" s="1"/>
  <c r="R14" i="3" l="1"/>
  <c r="R18" i="3"/>
  <c r="R10" i="3"/>
  <c r="A15" i="3"/>
  <c r="A16" i="4"/>
  <c r="S9" i="7"/>
  <c r="S26" i="7" s="1"/>
  <c r="R9" i="7"/>
  <c r="R26" i="7" s="1"/>
  <c r="R9" i="1"/>
  <c r="R26" i="1" s="1"/>
  <c r="S9" i="1"/>
  <c r="S26" i="1" s="1"/>
  <c r="S9" i="4"/>
  <c r="S26" i="4" s="1"/>
  <c r="R9" i="4"/>
  <c r="R26" i="4" s="1"/>
  <c r="S9" i="8"/>
  <c r="S26" i="8" s="1"/>
  <c r="R9" i="8"/>
  <c r="R26" i="8" s="1"/>
  <c r="A16" i="3" l="1"/>
  <c r="A17" i="4"/>
  <c r="N9" i="9"/>
  <c r="N26" i="9" s="1"/>
  <c r="M9" i="9"/>
  <c r="M26" i="9" s="1"/>
  <c r="L9" i="9"/>
  <c r="L26" i="9" s="1"/>
  <c r="J9" i="9"/>
  <c r="J26" i="9" s="1"/>
  <c r="E9" i="9"/>
  <c r="E26" i="9" s="1"/>
  <c r="A17" i="3" l="1"/>
  <c r="A18" i="4"/>
  <c r="O9" i="9"/>
  <c r="O26" i="9" s="1"/>
  <c r="A19" i="4" l="1"/>
  <c r="A18" i="3"/>
  <c r="Q9" i="9"/>
  <c r="A20" i="4" l="1"/>
  <c r="A19" i="3"/>
  <c r="S9" i="9"/>
  <c r="S26" i="9" s="1"/>
  <c r="Q26" i="9"/>
  <c r="R9" i="9"/>
  <c r="R26" i="9" s="1"/>
  <c r="A20" i="3" l="1"/>
  <c r="A21" i="4"/>
  <c r="I9" i="3"/>
  <c r="H9" i="3"/>
  <c r="G9" i="3"/>
  <c r="D9" i="3"/>
  <c r="C9" i="3"/>
  <c r="B9" i="3"/>
  <c r="A22" i="4" l="1"/>
  <c r="A21" i="3"/>
  <c r="J9" i="3"/>
  <c r="N9" i="3"/>
  <c r="L9" i="3"/>
  <c r="E9" i="3"/>
  <c r="M9" i="3"/>
  <c r="A23" i="4" l="1"/>
  <c r="A22" i="3"/>
  <c r="Q9" i="3"/>
  <c r="O9" i="3"/>
  <c r="A23" i="3" l="1"/>
  <c r="A24" i="4"/>
  <c r="S9" i="3"/>
  <c r="R9" i="3"/>
  <c r="I26" i="3"/>
  <c r="H26" i="3"/>
  <c r="G26" i="3"/>
  <c r="N26" i="3" l="1"/>
  <c r="M26" i="3"/>
  <c r="D26" i="3" l="1"/>
  <c r="C26" i="3"/>
  <c r="B26" i="3"/>
  <c r="J26" i="3" l="1"/>
  <c r="E26" i="3"/>
  <c r="L26" i="3" l="1"/>
  <c r="O26" i="3" l="1"/>
  <c r="Q26" i="3" l="1"/>
  <c r="R26" i="3" l="1"/>
  <c r="S26" i="3"/>
  <c r="A9" i="9" l="1"/>
  <c r="A9" i="3"/>
  <c r="A9" i="1"/>
  <c r="A9" i="8"/>
  <c r="A9" i="7"/>
</calcChain>
</file>

<file path=xl/sharedStrings.xml><?xml version="1.0" encoding="utf-8"?>
<sst xmlns="http://schemas.openxmlformats.org/spreadsheetml/2006/main" count="122" uniqueCount="28">
  <si>
    <t>GREENBRIER HISTORIC RESORT SPORTS WAGERING</t>
  </si>
  <si>
    <t>WEST VIRGINIA LOTTERY</t>
  </si>
  <si>
    <t>MOUNTAINEER CASINO SPORTS WAGERING</t>
  </si>
  <si>
    <t>MARDI GRAS CASINO SPORTS WAGERING</t>
  </si>
  <si>
    <t>Total Taxable Receipts</t>
  </si>
  <si>
    <t>Privilege Tax
(10%) **</t>
  </si>
  <si>
    <t>Admin Share **</t>
  </si>
  <si>
    <t>State Share **</t>
  </si>
  <si>
    <t>** Based on Total Taxable Receipts</t>
  </si>
  <si>
    <t>WHEELING ISLAND CASINO SPORTS WAGERING</t>
  </si>
  <si>
    <t>HOLLYWOOD CASINO AT CHARLES TOWN SPORTS WAGERING</t>
  </si>
  <si>
    <t>WEEKLY SPORTS WAGERING REVENUE SUMMARY</t>
  </si>
  <si>
    <t>Retail Gross Tickets Written</t>
  </si>
  <si>
    <t>Retail Voids</t>
  </si>
  <si>
    <t>Retail Tickets Cashed</t>
  </si>
  <si>
    <t>Retail Taxable Receipts</t>
  </si>
  <si>
    <t>Mobile Gross Tickets Written</t>
  </si>
  <si>
    <t>Mobile Voids</t>
  </si>
  <si>
    <t>Mobile Tickets Cashed</t>
  </si>
  <si>
    <t>Mobile Taxable Receipts</t>
  </si>
  <si>
    <t>Total Gross Tickets Written</t>
  </si>
  <si>
    <t>Total Voids</t>
  </si>
  <si>
    <t>Total Tickets Cashed</t>
  </si>
  <si>
    <t>* 5 days to start fiscal year</t>
  </si>
  <si>
    <t>FY 2025</t>
  </si>
  <si>
    <t>FISCAL YEAR 2026</t>
  </si>
  <si>
    <t>7/5/2025 *</t>
  </si>
  <si>
    <t>FISCAL YEAR TO DATE AS OF OCTOBER 18,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</si>
</sst>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7">
    <xf numFmtId="0" fontId="0" fillId="0" borderId="0" xfId="0"/>
    <xf numFmtId="0" fontId="7" fillId="0" borderId="0" xfId="0" applyFont="1"/>
    <xf numFmtId="14" fontId="7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44" fontId="7" fillId="0" borderId="0" xfId="1" applyFont="1"/>
    <xf numFmtId="44" fontId="7" fillId="0" borderId="2" xfId="1" applyFont="1" applyBorder="1"/>
    <xf numFmtId="0" fontId="9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44" fontId="7" fillId="0" borderId="0" xfId="1" applyFont="1" applyBorder="1"/>
    <xf numFmtId="0" fontId="0" fillId="0" borderId="0" xfId="0" applyAlignment="1">
      <alignment horizontal="center" wrapText="1"/>
    </xf>
    <xf numFmtId="43" fontId="7" fillId="0" borderId="0" xfId="1" applyNumberFormat="1" applyFont="1" applyBorder="1"/>
    <xf numFmtId="0" fontId="7" fillId="0" borderId="0" xfId="0" applyFont="1" applyAlignment="1">
      <alignment horizontal="center"/>
    </xf>
    <xf numFmtId="44" fontId="7" fillId="0" borderId="0" xfId="1" applyFont="1" applyFill="1"/>
    <xf numFmtId="14" fontId="4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29"/>
  <sheetViews>
    <sheetView tabSelected="1" zoomScaleNormal="100" workbookViewId="0">
      <pane ySplit="7" topLeftCell="A8" activePane="bottomLeft" state="frozen"/>
      <selection pane="bottomLeft" activeCell="A25" sqref="A25"/>
    </sheetView>
  </sheetViews>
  <sheetFormatPr defaultColWidth="10.7109375" defaultRowHeight="15" customHeight="1" x14ac:dyDescent="0.25"/>
  <cols>
    <col min="1" max="1" width="10.85546875" style="2" bestFit="1" customWidth="1"/>
    <col min="2" max="2" width="16.28515625" style="1" bestFit="1" customWidth="1"/>
    <col min="3" max="3" width="13.7109375" style="1" customWidth="1"/>
    <col min="4" max="4" width="16.7109375" style="1" customWidth="1"/>
    <col min="5" max="5" width="15.28515625" style="1" bestFit="1" customWidth="1"/>
    <col min="6" max="6" width="4.7109375" style="1" customWidth="1"/>
    <col min="7" max="7" width="16.7109375" style="1" customWidth="1"/>
    <col min="8" max="8" width="13.7109375" style="1" customWidth="1"/>
    <col min="9" max="9" width="17.7109375" style="1" customWidth="1"/>
    <col min="10" max="10" width="15.28515625" style="1" customWidth="1"/>
    <col min="11" max="11" width="4.7109375" style="1" customWidth="1"/>
    <col min="12" max="12" width="16.7109375" style="1" customWidth="1"/>
    <col min="13" max="13" width="1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31" ht="18.75" x14ac:dyDescent="0.3">
      <c r="A1" s="21" t="s">
        <v>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</row>
    <row r="2" spans="1:31" s="8" customFormat="1" ht="15.75" x14ac:dyDescent="0.25">
      <c r="A2" s="22" t="s">
        <v>11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31" s="8" customFormat="1" ht="15.75" x14ac:dyDescent="0.25">
      <c r="A3" s="22" t="s">
        <v>27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31" s="8" customFormat="1" ht="15.75" x14ac:dyDescent="0.25">
      <c r="A4" s="22" t="s">
        <v>25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31" s="8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31" s="8" customFormat="1" ht="15" customHeight="1" x14ac:dyDescent="0.25">
      <c r="A6" s="10"/>
      <c r="B6" s="10"/>
      <c r="C6" s="10"/>
      <c r="D6" s="10"/>
      <c r="E6" s="10"/>
      <c r="F6" s="6"/>
      <c r="G6" s="10"/>
      <c r="H6" s="10"/>
      <c r="I6" s="6"/>
      <c r="J6" s="10"/>
      <c r="K6" s="10"/>
      <c r="L6" s="10"/>
    </row>
    <row r="7" spans="1:31" customFormat="1" ht="25.5" x14ac:dyDescent="0.2">
      <c r="A7" s="3"/>
      <c r="B7" s="5" t="s">
        <v>12</v>
      </c>
      <c r="C7" s="4" t="s">
        <v>13</v>
      </c>
      <c r="D7" s="5" t="s">
        <v>14</v>
      </c>
      <c r="E7" s="5" t="s">
        <v>15</v>
      </c>
      <c r="F7" s="13"/>
      <c r="G7" s="5" t="s">
        <v>16</v>
      </c>
      <c r="H7" s="4" t="s">
        <v>17</v>
      </c>
      <c r="I7" s="5" t="s">
        <v>18</v>
      </c>
      <c r="J7" s="5" t="s">
        <v>19</v>
      </c>
      <c r="K7" s="13"/>
      <c r="L7" s="5" t="s">
        <v>20</v>
      </c>
      <c r="M7" s="4" t="s">
        <v>21</v>
      </c>
      <c r="N7" s="5" t="s">
        <v>22</v>
      </c>
      <c r="O7" s="5" t="s">
        <v>4</v>
      </c>
      <c r="P7" s="13"/>
      <c r="Q7" s="5" t="s">
        <v>5</v>
      </c>
      <c r="R7" s="5" t="s">
        <v>6</v>
      </c>
      <c r="S7" s="5" t="s">
        <v>7</v>
      </c>
    </row>
    <row r="8" spans="1:31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12"/>
      <c r="Q8" s="6"/>
      <c r="R8" s="6"/>
      <c r="S8" s="6"/>
      <c r="T8" s="14"/>
    </row>
    <row r="9" spans="1:31" ht="15" customHeight="1" x14ac:dyDescent="0.25">
      <c r="A9" s="18" t="str">
        <f>Mountaineer!A9</f>
        <v>7/5/2025 *</v>
      </c>
      <c r="B9" s="6">
        <f>SUM(Mountaineer:Greenbrier!B9)</f>
        <v>333476.67000000004</v>
      </c>
      <c r="C9" s="6">
        <f>SUM(Mountaineer:Greenbrier!C9)</f>
        <v>-11905</v>
      </c>
      <c r="D9" s="6">
        <f>SUM(Mountaineer:Greenbrier!D9)</f>
        <v>-310906.90000000002</v>
      </c>
      <c r="E9" s="6">
        <f>SUM(Mountaineer:Greenbrier!E9)</f>
        <v>10664.770000000026</v>
      </c>
      <c r="F9" s="12"/>
      <c r="G9" s="6">
        <f>SUM(Mountaineer:Greenbrier!G9)</f>
        <v>3558619.2199999997</v>
      </c>
      <c r="H9" s="6">
        <f>SUM(Mountaineer:Greenbrier!H9)</f>
        <v>-6728.9699999999993</v>
      </c>
      <c r="I9" s="6">
        <f>SUM(Mountaineer:Greenbrier!I9)</f>
        <v>-2968184.3200000003</v>
      </c>
      <c r="J9" s="6">
        <f>SUM(Mountaineer:Greenbrier!J9)</f>
        <v>583705.92999999982</v>
      </c>
      <c r="K9" s="12"/>
      <c r="L9" s="6">
        <f>SUM(Mountaineer:Greenbrier!L9)</f>
        <v>3892095.8899999997</v>
      </c>
      <c r="M9" s="6">
        <f>SUM(Mountaineer:Greenbrier!M9)</f>
        <v>-18633.97</v>
      </c>
      <c r="N9" s="6">
        <f>SUM(Mountaineer:Greenbrier!N9)</f>
        <v>-3279091.22</v>
      </c>
      <c r="O9" s="6">
        <f>SUM(Mountaineer:Greenbrier!O9)</f>
        <v>594370.69999999984</v>
      </c>
      <c r="P9" s="12"/>
      <c r="Q9" s="6">
        <f>SUM(Mountaineer:Greenbrier!Q9)</f>
        <v>59437.07</v>
      </c>
      <c r="R9" s="6">
        <f>SUM(Mountaineer:Greenbrier!R9)</f>
        <v>8915.56</v>
      </c>
      <c r="S9" s="6">
        <f>SUM(Mountaineer:Greenbrier!S9)</f>
        <v>50521.509999999995</v>
      </c>
      <c r="T9" s="14"/>
    </row>
    <row r="10" spans="1:31" ht="15" customHeight="1" x14ac:dyDescent="0.25">
      <c r="A10" s="18">
        <f>Mountaineer!A10</f>
        <v>45850</v>
      </c>
      <c r="B10" s="6">
        <f>SUM(Mountaineer:Greenbrier!B10)</f>
        <v>544263.81000400009</v>
      </c>
      <c r="C10" s="6">
        <f>SUM(Mountaineer:Greenbrier!C10)</f>
        <v>-16737.05</v>
      </c>
      <c r="D10" s="6">
        <f>SUM(Mountaineer:Greenbrier!D10)</f>
        <v>-481159.85</v>
      </c>
      <c r="E10" s="6">
        <f>SUM(Mountaineer:Greenbrier!E10)</f>
        <v>46366.910004000034</v>
      </c>
      <c r="F10" s="12"/>
      <c r="G10" s="6">
        <f>SUM(Mountaineer:Greenbrier!G10)</f>
        <v>4873871.41</v>
      </c>
      <c r="H10" s="6">
        <f>SUM(Mountaineer:Greenbrier!H10)</f>
        <v>-18478.559999999998</v>
      </c>
      <c r="I10" s="6">
        <f>SUM(Mountaineer:Greenbrier!I10)</f>
        <v>-4447399.08</v>
      </c>
      <c r="J10" s="6">
        <f>SUM(Mountaineer:Greenbrier!J10)</f>
        <v>407993.7700000006</v>
      </c>
      <c r="K10" s="12"/>
      <c r="L10" s="6">
        <f>SUM(Mountaineer:Greenbrier!L10)</f>
        <v>5418135.2200039998</v>
      </c>
      <c r="M10" s="6">
        <f>SUM(Mountaineer:Greenbrier!M10)</f>
        <v>-35215.61</v>
      </c>
      <c r="N10" s="6">
        <f>SUM(Mountaineer:Greenbrier!N10)</f>
        <v>-4928558.93</v>
      </c>
      <c r="O10" s="6">
        <f>SUM(Mountaineer:Greenbrier!O10)</f>
        <v>454360.68000400066</v>
      </c>
      <c r="P10" s="12"/>
      <c r="Q10" s="6">
        <f>SUM(Mountaineer:Greenbrier!Q10)</f>
        <v>45436.069999999992</v>
      </c>
      <c r="R10" s="6">
        <f>SUM(Mountaineer:Greenbrier!R10)</f>
        <v>6815.4</v>
      </c>
      <c r="S10" s="6">
        <f>SUM(Mountaineer:Greenbrier!S10)</f>
        <v>38620.67</v>
      </c>
      <c r="T10" s="14"/>
    </row>
    <row r="11" spans="1:31" ht="15" customHeight="1" x14ac:dyDescent="0.25">
      <c r="A11" s="18">
        <f>Mountaineer!A11</f>
        <v>45857</v>
      </c>
      <c r="B11" s="6">
        <f>SUM(Mountaineer:Greenbrier!B11)</f>
        <v>339562.02</v>
      </c>
      <c r="C11" s="6">
        <f>SUM(Mountaineer:Greenbrier!C11)</f>
        <v>-2658</v>
      </c>
      <c r="D11" s="6">
        <f>SUM(Mountaineer:Greenbrier!D11)</f>
        <v>-302169.66000000003</v>
      </c>
      <c r="E11" s="6">
        <f>SUM(Mountaineer:Greenbrier!E11)</f>
        <v>34734.36</v>
      </c>
      <c r="F11" s="12"/>
      <c r="G11" s="6">
        <f>SUM(Mountaineer:Greenbrier!G11)</f>
        <v>4579613.4800000004</v>
      </c>
      <c r="H11" s="6">
        <f>SUM(Mountaineer:Greenbrier!H11)</f>
        <v>-8786.0000000000018</v>
      </c>
      <c r="I11" s="6">
        <f>SUM(Mountaineer:Greenbrier!I11)</f>
        <v>-3689031.8499999996</v>
      </c>
      <c r="J11" s="6">
        <f>SUM(Mountaineer:Greenbrier!J11)</f>
        <v>881795.62999999977</v>
      </c>
      <c r="K11" s="12"/>
      <c r="L11" s="6">
        <f>SUM(Mountaineer:Greenbrier!L11)</f>
        <v>4919175.5</v>
      </c>
      <c r="M11" s="6">
        <f>SUM(Mountaineer:Greenbrier!M11)</f>
        <v>-11444.000000000002</v>
      </c>
      <c r="N11" s="6">
        <f>SUM(Mountaineer:Greenbrier!N11)</f>
        <v>-3991201.51</v>
      </c>
      <c r="O11" s="6">
        <f>SUM(Mountaineer:Greenbrier!O11)</f>
        <v>916529.98999999976</v>
      </c>
      <c r="P11" s="12"/>
      <c r="Q11" s="6">
        <f>SUM(Mountaineer:Greenbrier!Q11)</f>
        <v>91653</v>
      </c>
      <c r="R11" s="6">
        <f>SUM(Mountaineer:Greenbrier!R11)</f>
        <v>13747.95</v>
      </c>
      <c r="S11" s="6">
        <f>SUM(Mountaineer:Greenbrier!S11)</f>
        <v>77905.05</v>
      </c>
      <c r="T11" s="14"/>
    </row>
    <row r="12" spans="1:31" ht="15" customHeight="1" x14ac:dyDescent="0.25">
      <c r="A12" s="18">
        <f>Mountaineer!A12</f>
        <v>45864</v>
      </c>
      <c r="B12" s="6">
        <f>SUM(Mountaineer:Greenbrier!B12)</f>
        <v>347836.95297800004</v>
      </c>
      <c r="C12" s="6">
        <f>SUM(Mountaineer:Greenbrier!C12)</f>
        <v>-3100</v>
      </c>
      <c r="D12" s="6">
        <f>SUM(Mountaineer:Greenbrier!D12)</f>
        <v>-314781.09999799996</v>
      </c>
      <c r="E12" s="6">
        <f>SUM(Mountaineer:Greenbrier!E12)</f>
        <v>29955.852980000011</v>
      </c>
      <c r="F12" s="12"/>
      <c r="G12" s="6">
        <f>SUM(Mountaineer:Greenbrier!G12)</f>
        <v>4416620.76</v>
      </c>
      <c r="H12" s="6">
        <f>SUM(Mountaineer:Greenbrier!H12)</f>
        <v>-9632.7199999999993</v>
      </c>
      <c r="I12" s="6">
        <f>SUM(Mountaineer:Greenbrier!I12)</f>
        <v>-3799848.0999999996</v>
      </c>
      <c r="J12" s="6">
        <f>SUM(Mountaineer:Greenbrier!J12)</f>
        <v>607139.94000000006</v>
      </c>
      <c r="K12" s="12"/>
      <c r="L12" s="6">
        <f>SUM(Mountaineer:Greenbrier!L12)</f>
        <v>4764457.7129779998</v>
      </c>
      <c r="M12" s="6">
        <f>SUM(Mountaineer:Greenbrier!M12)</f>
        <v>-12732.72</v>
      </c>
      <c r="N12" s="6">
        <f>SUM(Mountaineer:Greenbrier!N12)</f>
        <v>-4114629.1999980002</v>
      </c>
      <c r="O12" s="6">
        <f>SUM(Mountaineer:Greenbrier!O12)</f>
        <v>637095.79298000003</v>
      </c>
      <c r="P12" s="12"/>
      <c r="Q12" s="6">
        <f>SUM(Mountaineer:Greenbrier!Q12)</f>
        <v>63709.599999999999</v>
      </c>
      <c r="R12" s="6">
        <f>SUM(Mountaineer:Greenbrier!R12)</f>
        <v>9556.4499999999989</v>
      </c>
      <c r="S12" s="6">
        <f>SUM(Mountaineer:Greenbrier!S12)</f>
        <v>54153.15</v>
      </c>
      <c r="T12" s="14"/>
    </row>
    <row r="13" spans="1:31" ht="15" customHeight="1" x14ac:dyDescent="0.25">
      <c r="A13" s="18">
        <f>Mountaineer!A13</f>
        <v>45871</v>
      </c>
      <c r="B13" s="6">
        <f>SUM(Mountaineer:Greenbrier!B13)</f>
        <v>523305.67</v>
      </c>
      <c r="C13" s="6">
        <f>SUM(Mountaineer:Greenbrier!C13)</f>
        <v>-463</v>
      </c>
      <c r="D13" s="6">
        <f>SUM(Mountaineer:Greenbrier!D13)</f>
        <v>-438834.47</v>
      </c>
      <c r="E13" s="6">
        <f>SUM(Mountaineer:Greenbrier!E13)</f>
        <v>84008.200000000012</v>
      </c>
      <c r="F13" s="12"/>
      <c r="G13" s="6">
        <f>SUM(Mountaineer:Greenbrier!G13)</f>
        <v>5165110.58</v>
      </c>
      <c r="H13" s="6">
        <f>SUM(Mountaineer:Greenbrier!H13)</f>
        <v>-8653.19</v>
      </c>
      <c r="I13" s="6">
        <f>SUM(Mountaineer:Greenbrier!I13)</f>
        <v>-4404563.82</v>
      </c>
      <c r="J13" s="6">
        <f>SUM(Mountaineer:Greenbrier!J13)</f>
        <v>751893.56999999983</v>
      </c>
      <c r="K13" s="12"/>
      <c r="L13" s="6">
        <f>SUM(Mountaineer:Greenbrier!L13)</f>
        <v>5688416.25</v>
      </c>
      <c r="M13" s="6">
        <f>SUM(Mountaineer:Greenbrier!M13)</f>
        <v>-9116.19</v>
      </c>
      <c r="N13" s="6">
        <f>SUM(Mountaineer:Greenbrier!N13)</f>
        <v>-4843398.29</v>
      </c>
      <c r="O13" s="6">
        <f>SUM(Mountaineer:Greenbrier!O13)</f>
        <v>835901.76999999979</v>
      </c>
      <c r="P13" s="12"/>
      <c r="Q13" s="6">
        <f>SUM(Mountaineer:Greenbrier!Q13)</f>
        <v>83590.179999999993</v>
      </c>
      <c r="R13" s="6">
        <f>SUM(Mountaineer:Greenbrier!R13)</f>
        <v>12538.529999999999</v>
      </c>
      <c r="S13" s="6">
        <f>SUM(Mountaineer:Greenbrier!S13)</f>
        <v>71051.649999999994</v>
      </c>
      <c r="T13" s="14"/>
    </row>
    <row r="14" spans="1:31" ht="15" customHeight="1" x14ac:dyDescent="0.25">
      <c r="A14" s="18">
        <f>Mountaineer!A14</f>
        <v>45878</v>
      </c>
      <c r="B14" s="6">
        <f>SUM(Mountaineer:Greenbrier!B14)</f>
        <v>598087.47001499997</v>
      </c>
      <c r="C14" s="6">
        <f>SUM(Mountaineer:Greenbrier!C14)</f>
        <v>-19705</v>
      </c>
      <c r="D14" s="6">
        <f>SUM(Mountaineer:Greenbrier!D14)</f>
        <v>-444197.06000000006</v>
      </c>
      <c r="E14" s="6">
        <f>SUM(Mountaineer:Greenbrier!E14)</f>
        <v>134185.41001499991</v>
      </c>
      <c r="F14" s="12"/>
      <c r="G14" s="6">
        <f>SUM(Mountaineer:Greenbrier!G14)</f>
        <v>4191114.96</v>
      </c>
      <c r="H14" s="6">
        <f>SUM(Mountaineer:Greenbrier!H14)</f>
        <v>-7616.1600000000008</v>
      </c>
      <c r="I14" s="6">
        <f>SUM(Mountaineer:Greenbrier!I14)</f>
        <v>-3640522.5</v>
      </c>
      <c r="J14" s="6">
        <f>SUM(Mountaineer:Greenbrier!J14)</f>
        <v>542976.29999999981</v>
      </c>
      <c r="K14" s="12"/>
      <c r="L14" s="6">
        <f>SUM(Mountaineer:Greenbrier!L14)</f>
        <v>4789202.4300150005</v>
      </c>
      <c r="M14" s="6">
        <f>SUM(Mountaineer:Greenbrier!M14)</f>
        <v>-27321.160000000003</v>
      </c>
      <c r="N14" s="6">
        <f>SUM(Mountaineer:Greenbrier!N14)</f>
        <v>-4084719.56</v>
      </c>
      <c r="O14" s="6">
        <f>SUM(Mountaineer:Greenbrier!O14)</f>
        <v>677161.71001499973</v>
      </c>
      <c r="P14" s="12"/>
      <c r="Q14" s="6">
        <f>SUM(Mountaineer:Greenbrier!Q14)</f>
        <v>67716.19</v>
      </c>
      <c r="R14" s="6">
        <f>SUM(Mountaineer:Greenbrier!R14)</f>
        <v>10157.439999999999</v>
      </c>
      <c r="S14" s="6">
        <f>SUM(Mountaineer:Greenbrier!S14)</f>
        <v>57558.75</v>
      </c>
      <c r="T14" s="14"/>
    </row>
    <row r="15" spans="1:31" ht="15" customHeight="1" x14ac:dyDescent="0.25">
      <c r="A15" s="18">
        <f>Mountaineer!A15</f>
        <v>45885</v>
      </c>
      <c r="B15" s="6">
        <f>SUM(Mountaineer:Greenbrier!B15)</f>
        <v>708418.95</v>
      </c>
      <c r="C15" s="6">
        <f>SUM(Mountaineer:Greenbrier!C15)</f>
        <v>-10625</v>
      </c>
      <c r="D15" s="6">
        <f>SUM(Mountaineer:Greenbrier!D15)</f>
        <v>-667340.6100000001</v>
      </c>
      <c r="E15" s="6">
        <f>SUM(Mountaineer:Greenbrier!E15)</f>
        <v>30453.339999999924</v>
      </c>
      <c r="F15" s="12"/>
      <c r="G15" s="6">
        <f>SUM(Mountaineer:Greenbrier!G15)</f>
        <v>5064600.0399999991</v>
      </c>
      <c r="H15" s="6">
        <f>SUM(Mountaineer:Greenbrier!H15)</f>
        <v>-14370.83</v>
      </c>
      <c r="I15" s="6">
        <f>SUM(Mountaineer:Greenbrier!I15)</f>
        <v>-4179230.5500000003</v>
      </c>
      <c r="J15" s="6">
        <f>SUM(Mountaineer:Greenbrier!J15)</f>
        <v>870998.65999999933</v>
      </c>
      <c r="K15" s="12"/>
      <c r="L15" s="6">
        <f>SUM(Mountaineer:Greenbrier!L15)</f>
        <v>5773018.9899999993</v>
      </c>
      <c r="M15" s="6">
        <f>SUM(Mountaineer:Greenbrier!M15)</f>
        <v>-24995.83</v>
      </c>
      <c r="N15" s="6">
        <f>SUM(Mountaineer:Greenbrier!N15)</f>
        <v>-4846571.16</v>
      </c>
      <c r="O15" s="6">
        <f>SUM(Mountaineer:Greenbrier!O15)</f>
        <v>901451.9999999993</v>
      </c>
      <c r="P15" s="12"/>
      <c r="Q15" s="6">
        <f>SUM(Mountaineer:Greenbrier!Q15)</f>
        <v>90145.200000000012</v>
      </c>
      <c r="R15" s="6">
        <f>SUM(Mountaineer:Greenbrier!R15)</f>
        <v>13521.78</v>
      </c>
      <c r="S15" s="6">
        <f>SUM(Mountaineer:Greenbrier!S15)</f>
        <v>76623.42</v>
      </c>
      <c r="T15" s="14"/>
    </row>
    <row r="16" spans="1:31" ht="15" customHeight="1" x14ac:dyDescent="0.25">
      <c r="A16" s="18">
        <f>Mountaineer!A16</f>
        <v>45892</v>
      </c>
      <c r="B16" s="6">
        <f>SUM(Mountaineer:Greenbrier!B16)</f>
        <v>733860.01001799991</v>
      </c>
      <c r="C16" s="6">
        <f>SUM(Mountaineer:Greenbrier!C16)</f>
        <v>-30280</v>
      </c>
      <c r="D16" s="6">
        <f>SUM(Mountaineer:Greenbrier!D16)</f>
        <v>-578035.88000400004</v>
      </c>
      <c r="E16" s="6">
        <f>SUM(Mountaineer:Greenbrier!E16)</f>
        <v>125544.13001399994</v>
      </c>
      <c r="F16" s="12"/>
      <c r="G16" s="6">
        <f>SUM(Mountaineer:Greenbrier!G16)</f>
        <v>5600976.9000000004</v>
      </c>
      <c r="H16" s="6">
        <f>SUM(Mountaineer:Greenbrier!H16)</f>
        <v>-13757.000000000002</v>
      </c>
      <c r="I16" s="6">
        <f>SUM(Mountaineer:Greenbrier!I16)</f>
        <v>-4849154.5199999996</v>
      </c>
      <c r="J16" s="6">
        <f>SUM(Mountaineer:Greenbrier!J16)</f>
        <v>738065.38000000059</v>
      </c>
      <c r="K16" s="12"/>
      <c r="L16" s="6">
        <f>SUM(Mountaineer:Greenbrier!L16)</f>
        <v>6334836.9100179998</v>
      </c>
      <c r="M16" s="6">
        <f>SUM(Mountaineer:Greenbrier!M16)</f>
        <v>-44037</v>
      </c>
      <c r="N16" s="6">
        <f>SUM(Mountaineer:Greenbrier!N16)</f>
        <v>-5427190.4000039995</v>
      </c>
      <c r="O16" s="6">
        <f>SUM(Mountaineer:Greenbrier!O16)</f>
        <v>863609.51001400047</v>
      </c>
      <c r="P16" s="12"/>
      <c r="Q16" s="6">
        <f>SUM(Mountaineer:Greenbrier!Q16)</f>
        <v>86360.95</v>
      </c>
      <c r="R16" s="6">
        <f>SUM(Mountaineer:Greenbrier!R16)</f>
        <v>12954.15</v>
      </c>
      <c r="S16" s="6">
        <f>SUM(Mountaineer:Greenbrier!S16)</f>
        <v>73406.8</v>
      </c>
      <c r="T16" s="14"/>
    </row>
    <row r="17" spans="1:20" ht="15" customHeight="1" x14ac:dyDescent="0.25">
      <c r="A17" s="18">
        <f>Mountaineer!A17</f>
        <v>45899</v>
      </c>
      <c r="B17" s="6">
        <f>SUM(Mountaineer:Greenbrier!B17)</f>
        <v>892877.63002799999</v>
      </c>
      <c r="C17" s="6">
        <f>SUM(Mountaineer:Greenbrier!C17)</f>
        <v>-8887.77</v>
      </c>
      <c r="D17" s="6">
        <f>SUM(Mountaineer:Greenbrier!D17)</f>
        <v>-552572.60000399989</v>
      </c>
      <c r="E17" s="6">
        <f>SUM(Mountaineer:Greenbrier!E17)</f>
        <v>331417.26002400002</v>
      </c>
      <c r="F17" s="12"/>
      <c r="G17" s="6">
        <f>SUM(Mountaineer:Greenbrier!G17)</f>
        <v>7301423.5700000003</v>
      </c>
      <c r="H17" s="6">
        <f>SUM(Mountaineer:Greenbrier!H17)</f>
        <v>-13905.600000000002</v>
      </c>
      <c r="I17" s="6">
        <f>SUM(Mountaineer:Greenbrier!I17)</f>
        <v>-5707715.3499999996</v>
      </c>
      <c r="J17" s="6">
        <f>SUM(Mountaineer:Greenbrier!J17)</f>
        <v>1579802.6199999996</v>
      </c>
      <c r="K17" s="12"/>
      <c r="L17" s="6">
        <f>SUM(Mountaineer:Greenbrier!L17)</f>
        <v>8194301.2000280004</v>
      </c>
      <c r="M17" s="6">
        <f>SUM(Mountaineer:Greenbrier!M17)</f>
        <v>-22793.370000000003</v>
      </c>
      <c r="N17" s="6">
        <f>SUM(Mountaineer:Greenbrier!N17)</f>
        <v>-6260287.9500040002</v>
      </c>
      <c r="O17" s="6">
        <f>SUM(Mountaineer:Greenbrier!O17)</f>
        <v>1911219.8800239996</v>
      </c>
      <c r="P17" s="12"/>
      <c r="Q17" s="6">
        <f>SUM(Mountaineer:Greenbrier!Q17)</f>
        <v>191122</v>
      </c>
      <c r="R17" s="6">
        <f>SUM(Mountaineer:Greenbrier!R17)</f>
        <v>28668.300000000003</v>
      </c>
      <c r="S17" s="6">
        <f>SUM(Mountaineer:Greenbrier!S17)</f>
        <v>162453.70000000001</v>
      </c>
      <c r="T17" s="14"/>
    </row>
    <row r="18" spans="1:20" ht="15" customHeight="1" x14ac:dyDescent="0.25">
      <c r="A18" s="18">
        <f>Mountaineer!A18</f>
        <v>45906</v>
      </c>
      <c r="B18" s="6">
        <f>SUM(Mountaineer:Greenbrier!B18)</f>
        <v>1006882.1100199999</v>
      </c>
      <c r="C18" s="6">
        <f>SUM(Mountaineer:Greenbrier!C18)</f>
        <v>-17916.45</v>
      </c>
      <c r="D18" s="6">
        <f>SUM(Mountaineer:Greenbrier!D18)</f>
        <v>-706199.58999100002</v>
      </c>
      <c r="E18" s="6">
        <f>SUM(Mountaineer:Greenbrier!E18)</f>
        <v>282766.07002899994</v>
      </c>
      <c r="F18" s="12"/>
      <c r="G18" s="6">
        <f>SUM(Mountaineer:Greenbrier!G18)</f>
        <v>8903797.1999999993</v>
      </c>
      <c r="H18" s="6">
        <f>SUM(Mountaineer:Greenbrier!H18)</f>
        <v>-10364.6</v>
      </c>
      <c r="I18" s="6">
        <f>SUM(Mountaineer:Greenbrier!I18)</f>
        <v>-6653187.3000000007</v>
      </c>
      <c r="J18" s="6">
        <f>SUM(Mountaineer:Greenbrier!J18)</f>
        <v>2240245.3000000007</v>
      </c>
      <c r="K18" s="12"/>
      <c r="L18" s="6">
        <f>SUM(Mountaineer:Greenbrier!L18)</f>
        <v>9910679.3100199997</v>
      </c>
      <c r="M18" s="6">
        <f>SUM(Mountaineer:Greenbrier!M18)</f>
        <v>-28281.05</v>
      </c>
      <c r="N18" s="6">
        <f>SUM(Mountaineer:Greenbrier!N18)</f>
        <v>-7359386.8899910003</v>
      </c>
      <c r="O18" s="6">
        <f>SUM(Mountaineer:Greenbrier!O18)</f>
        <v>2523011.3700290006</v>
      </c>
      <c r="P18" s="12"/>
      <c r="Q18" s="6">
        <f>SUM(Mountaineer:Greenbrier!Q18)</f>
        <v>252301.16</v>
      </c>
      <c r="R18" s="6">
        <f>SUM(Mountaineer:Greenbrier!R18)</f>
        <v>37845.159999999996</v>
      </c>
      <c r="S18" s="6">
        <f>SUM(Mountaineer:Greenbrier!S18)</f>
        <v>214456</v>
      </c>
      <c r="T18" s="14"/>
    </row>
    <row r="19" spans="1:20" ht="15" customHeight="1" x14ac:dyDescent="0.25">
      <c r="A19" s="18">
        <f>Mountaineer!A19</f>
        <v>45913</v>
      </c>
      <c r="B19" s="6">
        <f>SUM(Mountaineer:Greenbrier!B19)</f>
        <v>1101243.5899999999</v>
      </c>
      <c r="C19" s="6">
        <f>SUM(Mountaineer:Greenbrier!C19)</f>
        <v>-11873</v>
      </c>
      <c r="D19" s="6">
        <f>SUM(Mountaineer:Greenbrier!D19)</f>
        <v>-1040089.0000000002</v>
      </c>
      <c r="E19" s="6">
        <f>SUM(Mountaineer:Greenbrier!E19)</f>
        <v>49281.589999999851</v>
      </c>
      <c r="F19" s="12"/>
      <c r="G19" s="6">
        <f>SUM(Mountaineer:Greenbrier!G19)</f>
        <v>10562076.78018</v>
      </c>
      <c r="H19" s="6">
        <f>SUM(Mountaineer:Greenbrier!H19)</f>
        <v>-14584.02</v>
      </c>
      <c r="I19" s="6">
        <f>SUM(Mountaineer:Greenbrier!I19)</f>
        <v>-10245144.969789</v>
      </c>
      <c r="J19" s="6">
        <f>SUM(Mountaineer:Greenbrier!J19)</f>
        <v>302347.79039099911</v>
      </c>
      <c r="K19" s="12"/>
      <c r="L19" s="6">
        <f>SUM(Mountaineer:Greenbrier!L19)</f>
        <v>11663320.37018</v>
      </c>
      <c r="M19" s="6">
        <f>SUM(Mountaineer:Greenbrier!M19)</f>
        <v>-26457.019999999997</v>
      </c>
      <c r="N19" s="6">
        <f>SUM(Mountaineer:Greenbrier!N19)</f>
        <v>-11285233.969789</v>
      </c>
      <c r="O19" s="6">
        <f>SUM(Mountaineer:Greenbrier!O19)</f>
        <v>351629.38039099897</v>
      </c>
      <c r="P19" s="12"/>
      <c r="Q19" s="6">
        <f>SUM(Mountaineer:Greenbrier!Q19)</f>
        <v>35162.97</v>
      </c>
      <c r="R19" s="6">
        <f>SUM(Mountaineer:Greenbrier!R19)</f>
        <v>5274.4400000000005</v>
      </c>
      <c r="S19" s="6">
        <f>SUM(Mountaineer:Greenbrier!S19)</f>
        <v>29888.53</v>
      </c>
      <c r="T19" s="14"/>
    </row>
    <row r="20" spans="1:20" ht="15" customHeight="1" x14ac:dyDescent="0.25">
      <c r="A20" s="18">
        <f>Mountaineer!A20</f>
        <v>45920</v>
      </c>
      <c r="B20" s="6">
        <f>SUM(Mountaineer:Greenbrier!B20)</f>
        <v>1028923.8200350001</v>
      </c>
      <c r="C20" s="6">
        <f>SUM(Mountaineer:Greenbrier!C20)</f>
        <v>-24727</v>
      </c>
      <c r="D20" s="6">
        <f>SUM(Mountaineer:Greenbrier!D20)</f>
        <v>-1000928.6599939999</v>
      </c>
      <c r="E20" s="6">
        <f>SUM(Mountaineer:Greenbrier!E20)</f>
        <v>3268.1600410000974</v>
      </c>
      <c r="F20" s="12"/>
      <c r="G20" s="6">
        <f>SUM(Mountaineer:Greenbrier!G20)</f>
        <v>10698891.620000001</v>
      </c>
      <c r="H20" s="6">
        <f>SUM(Mountaineer:Greenbrier!H20)</f>
        <v>-19423.330000000002</v>
      </c>
      <c r="I20" s="6">
        <f>SUM(Mountaineer:Greenbrier!I20)</f>
        <v>-9978341.2300000004</v>
      </c>
      <c r="J20" s="6">
        <f>SUM(Mountaineer:Greenbrier!J20)</f>
        <v>701127.06000000052</v>
      </c>
      <c r="K20" s="12"/>
      <c r="L20" s="6">
        <f>SUM(Mountaineer:Greenbrier!L20)</f>
        <v>11727815.440035</v>
      </c>
      <c r="M20" s="6">
        <f>SUM(Mountaineer:Greenbrier!M20)</f>
        <v>-44150.33</v>
      </c>
      <c r="N20" s="6">
        <f>SUM(Mountaineer:Greenbrier!N20)</f>
        <v>-10979269.889993999</v>
      </c>
      <c r="O20" s="6">
        <f>SUM(Mountaineer:Greenbrier!O20)</f>
        <v>704395.22004100075</v>
      </c>
      <c r="P20" s="12"/>
      <c r="Q20" s="6">
        <f>SUM(Mountaineer:Greenbrier!Q20)</f>
        <v>70439.5</v>
      </c>
      <c r="R20" s="6">
        <f>SUM(Mountaineer:Greenbrier!R20)</f>
        <v>10565.92</v>
      </c>
      <c r="S20" s="6">
        <f>SUM(Mountaineer:Greenbrier!S20)</f>
        <v>59873.580000000009</v>
      </c>
      <c r="T20" s="14"/>
    </row>
    <row r="21" spans="1:20" ht="15" customHeight="1" x14ac:dyDescent="0.25">
      <c r="A21" s="18">
        <f>Mountaineer!A21</f>
        <v>45927</v>
      </c>
      <c r="B21" s="6">
        <f>SUM(Mountaineer:Greenbrier!B21)</f>
        <v>1065968.0899999999</v>
      </c>
      <c r="C21" s="6">
        <f>SUM(Mountaineer:Greenbrier!C21)</f>
        <v>-8883</v>
      </c>
      <c r="D21" s="6">
        <f>SUM(Mountaineer:Greenbrier!D21)</f>
        <v>-832466.51</v>
      </c>
      <c r="E21" s="6">
        <f>SUM(Mountaineer:Greenbrier!E21)</f>
        <v>224618.57999999993</v>
      </c>
      <c r="F21" s="12"/>
      <c r="G21" s="6">
        <f>SUM(Mountaineer:Greenbrier!G21)</f>
        <v>11129056.66</v>
      </c>
      <c r="H21" s="6">
        <f>SUM(Mountaineer:Greenbrier!H21)</f>
        <v>-11659.62</v>
      </c>
      <c r="I21" s="6">
        <f>SUM(Mountaineer:Greenbrier!I21)</f>
        <v>-8655259.0197839998</v>
      </c>
      <c r="J21" s="6">
        <f>SUM(Mountaineer:Greenbrier!J21)</f>
        <v>2462138.0202159993</v>
      </c>
      <c r="K21" s="12"/>
      <c r="L21" s="6">
        <f>SUM(Mountaineer:Greenbrier!L21)</f>
        <v>12195024.75</v>
      </c>
      <c r="M21" s="6">
        <f>SUM(Mountaineer:Greenbrier!M21)</f>
        <v>-20542.62</v>
      </c>
      <c r="N21" s="6">
        <f>SUM(Mountaineer:Greenbrier!N21)</f>
        <v>-9487725.5297839995</v>
      </c>
      <c r="O21" s="6">
        <f>SUM(Mountaineer:Greenbrier!O21)</f>
        <v>2686756.6002159994</v>
      </c>
      <c r="P21" s="12"/>
      <c r="Q21" s="6">
        <f>SUM(Mountaineer:Greenbrier!Q21)</f>
        <v>268675.66000000003</v>
      </c>
      <c r="R21" s="6">
        <f>SUM(Mountaineer:Greenbrier!R21)</f>
        <v>40301.35</v>
      </c>
      <c r="S21" s="6">
        <f>SUM(Mountaineer:Greenbrier!S21)</f>
        <v>228374.31</v>
      </c>
      <c r="T21" s="14"/>
    </row>
    <row r="22" spans="1:20" ht="15" customHeight="1" x14ac:dyDescent="0.25">
      <c r="A22" s="18">
        <f>Mountaineer!A22</f>
        <v>45934</v>
      </c>
      <c r="B22" s="6">
        <f>SUM(Mountaineer:Greenbrier!B22)</f>
        <v>969662.29009799997</v>
      </c>
      <c r="C22" s="6">
        <f>SUM(Mountaineer:Greenbrier!C22)</f>
        <v>-13645.3</v>
      </c>
      <c r="D22" s="6">
        <f>SUM(Mountaineer:Greenbrier!D22)</f>
        <v>-902017.21001500008</v>
      </c>
      <c r="E22" s="6">
        <f>SUM(Mountaineer:Greenbrier!E22)</f>
        <v>53999.780082999889</v>
      </c>
      <c r="F22" s="12"/>
      <c r="G22" s="6">
        <f>SUM(Mountaineer:Greenbrier!G22)</f>
        <v>10943182.880000001</v>
      </c>
      <c r="H22" s="6">
        <f>SUM(Mountaineer:Greenbrier!H22)</f>
        <v>-34392.74</v>
      </c>
      <c r="I22" s="6">
        <f>SUM(Mountaineer:Greenbrier!I22)</f>
        <v>-11175040.01</v>
      </c>
      <c r="J22" s="6">
        <f>SUM(Mountaineer:Greenbrier!J22)</f>
        <v>-266249.86999999941</v>
      </c>
      <c r="K22" s="12"/>
      <c r="L22" s="6">
        <f>SUM(Mountaineer:Greenbrier!L22)</f>
        <v>11912845.170098001</v>
      </c>
      <c r="M22" s="6">
        <f>SUM(Mountaineer:Greenbrier!M22)</f>
        <v>-48038.04</v>
      </c>
      <c r="N22" s="6">
        <f>SUM(Mountaineer:Greenbrier!N22)</f>
        <v>-12077057.220015001</v>
      </c>
      <c r="O22" s="6">
        <f>SUM(Mountaineer:Greenbrier!O22)</f>
        <v>-212250.08991699957</v>
      </c>
      <c r="P22" s="12"/>
      <c r="Q22" s="6">
        <f>SUM(Mountaineer:Greenbrier!Q22)</f>
        <v>-21225.010000000002</v>
      </c>
      <c r="R22" s="6">
        <f>SUM(Mountaineer:Greenbrier!R22)</f>
        <v>-3183.7499999999995</v>
      </c>
      <c r="S22" s="6">
        <f>SUM(Mountaineer:Greenbrier!S22)</f>
        <v>-18041.259999999998</v>
      </c>
      <c r="T22" s="14"/>
    </row>
    <row r="23" spans="1:20" ht="15" customHeight="1" x14ac:dyDescent="0.25">
      <c r="A23" s="18">
        <f>Mountaineer!A23</f>
        <v>45941</v>
      </c>
      <c r="B23" s="6">
        <f>SUM(Mountaineer:Greenbrier!B23)</f>
        <v>1021796.810002</v>
      </c>
      <c r="C23" s="6">
        <f>SUM(Mountaineer:Greenbrier!C23)</f>
        <v>-10128</v>
      </c>
      <c r="D23" s="6">
        <f>SUM(Mountaineer:Greenbrier!D23)</f>
        <v>-923366.23999699997</v>
      </c>
      <c r="E23" s="6">
        <f>SUM(Mountaineer:Greenbrier!E23)</f>
        <v>88302.57000500006</v>
      </c>
      <c r="F23" s="12"/>
      <c r="G23" s="6">
        <f>SUM(Mountaineer:Greenbrier!G23)</f>
        <v>10582386.73</v>
      </c>
      <c r="H23" s="6">
        <f>SUM(Mountaineer:Greenbrier!H23)</f>
        <v>-14845.619999999999</v>
      </c>
      <c r="I23" s="6">
        <f>SUM(Mountaineer:Greenbrier!I23)</f>
        <v>-9152757.029935997</v>
      </c>
      <c r="J23" s="6">
        <f>SUM(Mountaineer:Greenbrier!J23)</f>
        <v>1414784.080064002</v>
      </c>
      <c r="K23" s="12"/>
      <c r="L23" s="6">
        <f>SUM(Mountaineer:Greenbrier!L23)</f>
        <v>11604183.540002</v>
      </c>
      <c r="M23" s="6">
        <f>SUM(Mountaineer:Greenbrier!M23)</f>
        <v>-24973.619999999995</v>
      </c>
      <c r="N23" s="6">
        <f>SUM(Mountaineer:Greenbrier!N23)</f>
        <v>-10076123.269932996</v>
      </c>
      <c r="O23" s="6">
        <f>SUM(Mountaineer:Greenbrier!O23)</f>
        <v>1503086.6500690021</v>
      </c>
      <c r="P23" s="12"/>
      <c r="Q23" s="6">
        <f>SUM(Mountaineer:Greenbrier!Q23)</f>
        <v>150308.66</v>
      </c>
      <c r="R23" s="6">
        <f>SUM(Mountaineer:Greenbrier!R23)</f>
        <v>22546.3</v>
      </c>
      <c r="S23" s="6">
        <f>SUM(Mountaineer:Greenbrier!S23)</f>
        <v>127762.35999999999</v>
      </c>
      <c r="T23" s="14"/>
    </row>
    <row r="24" spans="1:20" ht="15" customHeight="1" x14ac:dyDescent="0.25">
      <c r="A24" s="18">
        <f>Mountaineer!A24</f>
        <v>45948</v>
      </c>
      <c r="B24" s="6">
        <f>SUM(Mountaineer:Greenbrier!B24)</f>
        <v>965797.23002899997</v>
      </c>
      <c r="C24" s="6">
        <f>SUM(Mountaineer:Greenbrier!C24)</f>
        <v>-1838.0000009999999</v>
      </c>
      <c r="D24" s="6">
        <f>SUM(Mountaineer:Greenbrier!D24)</f>
        <v>-803621.10000099998</v>
      </c>
      <c r="E24" s="6">
        <f>SUM(Mountaineer:Greenbrier!E24)</f>
        <v>160338.13002700001</v>
      </c>
      <c r="F24" s="12"/>
      <c r="G24" s="6">
        <f>SUM(Mountaineer:Greenbrier!G24)</f>
        <v>10243489.840000002</v>
      </c>
      <c r="H24" s="6">
        <f>SUM(Mountaineer:Greenbrier!H24)</f>
        <v>-21098.629999999997</v>
      </c>
      <c r="I24" s="6">
        <f>SUM(Mountaineer:Greenbrier!I24)</f>
        <v>-8777582.2599999998</v>
      </c>
      <c r="J24" s="6">
        <f>SUM(Mountaineer:Greenbrier!J24)</f>
        <v>1444808.9500000011</v>
      </c>
      <c r="K24" s="12"/>
      <c r="L24" s="6">
        <f>SUM(Mountaineer:Greenbrier!L24)</f>
        <v>11209287.070029002</v>
      </c>
      <c r="M24" s="6">
        <f>SUM(Mountaineer:Greenbrier!M24)</f>
        <v>-22936.630000999998</v>
      </c>
      <c r="N24" s="6">
        <f>SUM(Mountaineer:Greenbrier!N24)</f>
        <v>-9581203.3600010015</v>
      </c>
      <c r="O24" s="6">
        <f>SUM(Mountaineer:Greenbrier!O24)</f>
        <v>1605147.080027001</v>
      </c>
      <c r="P24" s="12"/>
      <c r="Q24" s="6">
        <f>SUM(Mountaineer:Greenbrier!Q24)</f>
        <v>160514.73000000001</v>
      </c>
      <c r="R24" s="6">
        <f>SUM(Mountaineer:Greenbrier!R24)</f>
        <v>24077.22</v>
      </c>
      <c r="S24" s="6">
        <f>SUM(Mountaineer:Greenbrier!S24)</f>
        <v>136437.51</v>
      </c>
      <c r="T24" s="14"/>
    </row>
    <row r="25" spans="1:20" ht="15" customHeight="1" x14ac:dyDescent="0.25">
      <c r="A25" s="17"/>
      <c r="B25" s="6"/>
      <c r="C25" s="6"/>
      <c r="D25" s="6"/>
      <c r="E25" s="6"/>
      <c r="F25" s="12"/>
      <c r="G25" s="6"/>
      <c r="H25" s="6"/>
      <c r="I25" s="6"/>
      <c r="J25" s="6"/>
      <c r="K25" s="12"/>
      <c r="L25" s="6"/>
      <c r="M25" s="6"/>
      <c r="N25" s="6"/>
      <c r="O25" s="6"/>
      <c r="P25" s="12"/>
      <c r="Q25" s="6"/>
      <c r="R25" s="6"/>
      <c r="S25" s="6"/>
      <c r="T25" s="14"/>
    </row>
    <row r="26" spans="1:20" ht="15" customHeight="1" thickBot="1" x14ac:dyDescent="0.3">
      <c r="B26" s="7">
        <f>SUM(B9:B25)</f>
        <v>12181963.123226998</v>
      </c>
      <c r="C26" s="7">
        <f>SUM(C9:C25)</f>
        <v>-193371.57000100001</v>
      </c>
      <c r="D26" s="7">
        <f>SUM(D9:D25)</f>
        <v>-10298686.440003999</v>
      </c>
      <c r="E26" s="7">
        <f>SUM(E9:E25)</f>
        <v>1689905.1132219997</v>
      </c>
      <c r="F26" s="12"/>
      <c r="G26" s="7">
        <f>SUM(G9:G25)</f>
        <v>117814832.63017999</v>
      </c>
      <c r="H26" s="7">
        <f>SUM(H9:H25)</f>
        <v>-228297.59000000003</v>
      </c>
      <c r="I26" s="7">
        <f>SUM(I9:I25)</f>
        <v>-102322961.90950902</v>
      </c>
      <c r="J26" s="7">
        <f>SUM(J9:J25)</f>
        <v>15263573.130671004</v>
      </c>
      <c r="K26" s="12"/>
      <c r="L26" s="7">
        <f>SUM(L9:L25)</f>
        <v>129996795.75340702</v>
      </c>
      <c r="M26" s="7">
        <f>SUM(M9:M25)</f>
        <v>-421669.16000099998</v>
      </c>
      <c r="N26" s="7">
        <f>SUM(N9:N25)</f>
        <v>-112621648.34951299</v>
      </c>
      <c r="O26" s="7">
        <f>SUM(O9:O25)</f>
        <v>16953478.243893005</v>
      </c>
      <c r="P26" s="12"/>
      <c r="Q26" s="7">
        <f>SUM(Q9:Q25)</f>
        <v>1695347.9300000002</v>
      </c>
      <c r="R26" s="7">
        <f>SUM(R9:R25)</f>
        <v>254302.2</v>
      </c>
      <c r="S26" s="7">
        <f>SUM(S9:S25)</f>
        <v>1441045.7299999997</v>
      </c>
      <c r="T26" s="12"/>
    </row>
    <row r="27" spans="1:20" ht="15" customHeight="1" thickTop="1" x14ac:dyDescent="0.25"/>
    <row r="28" spans="1:20" ht="15" customHeight="1" x14ac:dyDescent="0.25">
      <c r="A28" s="11" t="s">
        <v>23</v>
      </c>
    </row>
    <row r="29" spans="1:20" ht="15" customHeight="1" x14ac:dyDescent="0.25">
      <c r="A29" s="11" t="s">
        <v>8</v>
      </c>
    </row>
  </sheetData>
  <mergeCells count="4">
    <mergeCell ref="A1:S1"/>
    <mergeCell ref="A2:S2"/>
    <mergeCell ref="A3:S3"/>
    <mergeCell ref="A4:S4"/>
  </mergeCells>
  <pageMargins left="0.25" right="0.5" top="0.25" bottom="0.25" header="0" footer="0"/>
  <pageSetup paperSize="5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29"/>
  <sheetViews>
    <sheetView zoomScaleNormal="100" workbookViewId="0">
      <pane ySplit="6" topLeftCell="A7" activePane="bottomLeft" state="frozen"/>
      <selection activeCell="A4" sqref="A4:S4"/>
      <selection pane="bottomLeft" activeCell="A25" sqref="A25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4.7109375" style="1" customWidth="1"/>
    <col min="6" max="6" width="4.7109375" style="1" customWidth="1"/>
    <col min="7" max="7" width="16.28515625" style="1" bestFit="1" customWidth="1"/>
    <col min="8" max="8" width="15" style="1" bestFit="1" customWidth="1"/>
    <col min="9" max="9" width="16.7109375" style="1" customWidth="1"/>
    <col min="10" max="10" width="15.7109375" style="1" customWidth="1"/>
    <col min="11" max="11" width="4.7109375" style="1" customWidth="1"/>
    <col min="12" max="12" width="16.28515625" style="1" bestFit="1" customWidth="1"/>
    <col min="13" max="13" width="14.7109375" style="1" customWidth="1"/>
    <col min="14" max="14" width="16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5347666.3000000007</v>
      </c>
      <c r="C5" s="6">
        <v>-57346.35</v>
      </c>
      <c r="D5" s="6">
        <v>-4878510.4999999991</v>
      </c>
      <c r="E5" s="6">
        <v>411809.45</v>
      </c>
      <c r="F5" s="12"/>
      <c r="G5" s="16">
        <v>24806845.189999994</v>
      </c>
      <c r="H5" s="16">
        <v>-2708.92</v>
      </c>
      <c r="I5" s="16">
        <v>-22860095.260000017</v>
      </c>
      <c r="J5" s="16">
        <v>1944041.0099999993</v>
      </c>
      <c r="K5" s="12"/>
      <c r="L5" s="6">
        <v>30154511.489999995</v>
      </c>
      <c r="M5" s="6">
        <v>-60055.27</v>
      </c>
      <c r="N5" s="6">
        <v>-27738605.760000005</v>
      </c>
      <c r="O5" s="6">
        <v>2355850.46</v>
      </c>
      <c r="P5" s="12"/>
      <c r="Q5" s="6">
        <v>235585.05999999991</v>
      </c>
      <c r="R5" s="6">
        <v>35337.739999999991</v>
      </c>
      <c r="S5" s="6">
        <v>200247.31999999989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">
        <v>26</v>
      </c>
      <c r="B9" s="6">
        <v>24779.05</v>
      </c>
      <c r="C9" s="6">
        <v>0</v>
      </c>
      <c r="D9" s="6">
        <v>-13647.9</v>
      </c>
      <c r="E9" s="6">
        <f t="shared" ref="E9" si="0">SUM(B9:D9)</f>
        <v>11131.15</v>
      </c>
      <c r="F9" s="12"/>
      <c r="G9" s="6">
        <v>270778.46000000002</v>
      </c>
      <c r="H9" s="6">
        <v>0</v>
      </c>
      <c r="I9" s="6">
        <v>-226158.62</v>
      </c>
      <c r="J9" s="6">
        <f t="shared" ref="J9" si="1">SUM(G9:I9)</f>
        <v>44619.840000000026</v>
      </c>
      <c r="K9" s="12"/>
      <c r="L9" s="6">
        <f t="shared" ref="L9:O9" si="2">B9+G9</f>
        <v>295557.51</v>
      </c>
      <c r="M9" s="6">
        <f t="shared" si="2"/>
        <v>0</v>
      </c>
      <c r="N9" s="6">
        <f t="shared" si="2"/>
        <v>-239806.52</v>
      </c>
      <c r="O9" s="6">
        <f t="shared" si="2"/>
        <v>55750.990000000027</v>
      </c>
      <c r="P9" s="6"/>
      <c r="Q9" s="6">
        <f>ROUND(O9*0.1,2)-0.01</f>
        <v>5575.09</v>
      </c>
      <c r="R9" s="6">
        <f t="shared" ref="R9" si="3">ROUND(Q9*0.15,2)</f>
        <v>836.26</v>
      </c>
      <c r="S9" s="6">
        <f t="shared" ref="S9" si="4">ROUND(Q9*0.85,2)</f>
        <v>4738.83</v>
      </c>
    </row>
    <row r="10" spans="1:19" ht="15" customHeight="1" x14ac:dyDescent="0.25">
      <c r="A10" s="20">
        <v>45850</v>
      </c>
      <c r="B10" s="6">
        <v>39630.210000000006</v>
      </c>
      <c r="C10" s="6">
        <v>-550</v>
      </c>
      <c r="D10" s="6">
        <v>-41498.000000000007</v>
      </c>
      <c r="E10" s="6">
        <f t="shared" ref="E10" si="5">SUM(B10:D10)</f>
        <v>-2417.7900000000009</v>
      </c>
      <c r="F10" s="12"/>
      <c r="G10" s="6">
        <v>371184.81000000006</v>
      </c>
      <c r="H10" s="6">
        <v>-820</v>
      </c>
      <c r="I10" s="6">
        <v>-340546.27</v>
      </c>
      <c r="J10" s="6">
        <f t="shared" ref="J10" si="6">SUM(G10:I10)</f>
        <v>29818.540000000037</v>
      </c>
      <c r="K10" s="12"/>
      <c r="L10" s="6">
        <f t="shared" ref="L10" si="7">B10+G10</f>
        <v>410815.02000000008</v>
      </c>
      <c r="M10" s="6">
        <f t="shared" ref="M10" si="8">C10+H10</f>
        <v>-1370</v>
      </c>
      <c r="N10" s="6">
        <f t="shared" ref="N10" si="9">D10+I10</f>
        <v>-382044.27</v>
      </c>
      <c r="O10" s="6">
        <f t="shared" ref="O10" si="10">E10+J10</f>
        <v>27400.750000000036</v>
      </c>
      <c r="P10" s="6"/>
      <c r="Q10" s="6">
        <f>ROUND(O10*0.1,2)</f>
        <v>2740.08</v>
      </c>
      <c r="R10" s="6">
        <f t="shared" ref="R10" si="11">ROUND(Q10*0.15,2)</f>
        <v>411.01</v>
      </c>
      <c r="S10" s="6">
        <f t="shared" ref="S10" si="12">ROUND(Q10*0.85,2)</f>
        <v>2329.0700000000002</v>
      </c>
    </row>
    <row r="11" spans="1:19" ht="15" customHeight="1" x14ac:dyDescent="0.25">
      <c r="A11" s="20">
        <f t="shared" ref="A11:A24" si="13">A10+7</f>
        <v>45857</v>
      </c>
      <c r="B11" s="6">
        <v>34014.600000000006</v>
      </c>
      <c r="C11" s="6">
        <v>-2030</v>
      </c>
      <c r="D11" s="6">
        <v>-23496.149999999998</v>
      </c>
      <c r="E11" s="6">
        <f t="shared" ref="E11" si="14">SUM(B11:D11)</f>
        <v>8488.450000000008</v>
      </c>
      <c r="F11" s="12"/>
      <c r="G11" s="6">
        <v>401474.89</v>
      </c>
      <c r="H11" s="6">
        <v>-1050</v>
      </c>
      <c r="I11" s="6">
        <v>-335344.53000000003</v>
      </c>
      <c r="J11" s="6">
        <f t="shared" ref="J11" si="15">SUM(G11:I11)</f>
        <v>65080.359999999986</v>
      </c>
      <c r="K11" s="12"/>
      <c r="L11" s="6">
        <f t="shared" ref="L11" si="16">B11+G11</f>
        <v>435489.49</v>
      </c>
      <c r="M11" s="6">
        <f t="shared" ref="M11" si="17">C11+H11</f>
        <v>-3080</v>
      </c>
      <c r="N11" s="6">
        <f t="shared" ref="N11" si="18">D11+I11</f>
        <v>-358840.68000000005</v>
      </c>
      <c r="O11" s="6">
        <f t="shared" ref="O11" si="19">E11+J11</f>
        <v>73568.81</v>
      </c>
      <c r="P11" s="6"/>
      <c r="Q11" s="6">
        <f>ROUND(O11*0.1,2)</f>
        <v>7356.88</v>
      </c>
      <c r="R11" s="6">
        <f t="shared" ref="R11" si="20">ROUND(Q11*0.15,2)</f>
        <v>1103.53</v>
      </c>
      <c r="S11" s="6">
        <f t="shared" ref="S11" si="21">ROUND(Q11*0.85,2)</f>
        <v>6253.35</v>
      </c>
    </row>
    <row r="12" spans="1:19" ht="15" customHeight="1" x14ac:dyDescent="0.25">
      <c r="A12" s="20">
        <f t="shared" si="13"/>
        <v>45864</v>
      </c>
      <c r="B12" s="6">
        <v>30573.360000000001</v>
      </c>
      <c r="C12" s="6">
        <v>-395</v>
      </c>
      <c r="D12" s="6">
        <v>-21815.249999999996</v>
      </c>
      <c r="E12" s="6">
        <f t="shared" ref="E12" si="22">SUM(B12:D12)</f>
        <v>8363.1100000000042</v>
      </c>
      <c r="F12" s="12"/>
      <c r="G12" s="6">
        <v>355812.07</v>
      </c>
      <c r="H12" s="6">
        <v>0</v>
      </c>
      <c r="I12" s="6">
        <v>-326827.54000000004</v>
      </c>
      <c r="J12" s="6">
        <f t="shared" ref="J12" si="23">SUM(G12:I12)</f>
        <v>28984.52999999997</v>
      </c>
      <c r="K12" s="12"/>
      <c r="L12" s="6">
        <f t="shared" ref="L12" si="24">B12+G12</f>
        <v>386385.43</v>
      </c>
      <c r="M12" s="6">
        <f t="shared" ref="M12" si="25">C12+H12</f>
        <v>-395</v>
      </c>
      <c r="N12" s="6">
        <f t="shared" ref="N12" si="26">D12+I12</f>
        <v>-348642.79000000004</v>
      </c>
      <c r="O12" s="6">
        <f t="shared" ref="O12" si="27">E12+J12</f>
        <v>37347.63999999997</v>
      </c>
      <c r="P12" s="6"/>
      <c r="Q12" s="6">
        <f>ROUND(O12*0.1,2)+0.01</f>
        <v>3734.7700000000004</v>
      </c>
      <c r="R12" s="6">
        <f t="shared" ref="R12" si="28">ROUND(Q12*0.15,2)</f>
        <v>560.22</v>
      </c>
      <c r="S12" s="6">
        <f t="shared" ref="S12" si="29">ROUND(Q12*0.85,2)</f>
        <v>3174.55</v>
      </c>
    </row>
    <row r="13" spans="1:19" ht="15" customHeight="1" x14ac:dyDescent="0.25">
      <c r="A13" s="20">
        <f t="shared" si="13"/>
        <v>45871</v>
      </c>
      <c r="B13" s="6">
        <v>39310.75</v>
      </c>
      <c r="C13" s="6">
        <v>-155</v>
      </c>
      <c r="D13" s="6">
        <v>-40808.100000000006</v>
      </c>
      <c r="E13" s="6">
        <f t="shared" ref="E13" si="30">SUM(B13:D13)</f>
        <v>-1652.3500000000058</v>
      </c>
      <c r="F13" s="12"/>
      <c r="G13" s="6">
        <v>434815.3899999999</v>
      </c>
      <c r="H13" s="6">
        <v>0</v>
      </c>
      <c r="I13" s="6">
        <v>-391101.98</v>
      </c>
      <c r="J13" s="6">
        <f t="shared" ref="J13" si="31">SUM(G13:I13)</f>
        <v>43713.409999999916</v>
      </c>
      <c r="K13" s="12"/>
      <c r="L13" s="6">
        <f t="shared" ref="L13" si="32">B13+G13</f>
        <v>474126.1399999999</v>
      </c>
      <c r="M13" s="6">
        <f t="shared" ref="M13" si="33">C13+H13</f>
        <v>-155</v>
      </c>
      <c r="N13" s="6">
        <f t="shared" ref="N13" si="34">D13+I13</f>
        <v>-431910.07999999996</v>
      </c>
      <c r="O13" s="6">
        <f t="shared" ref="O13" si="35">E13+J13</f>
        <v>42061.05999999991</v>
      </c>
      <c r="P13" s="6"/>
      <c r="Q13" s="6">
        <f>ROUND(O13*0.1,2)-0.01</f>
        <v>4206.0999999999995</v>
      </c>
      <c r="R13" s="6">
        <f t="shared" ref="R13" si="36">ROUND(Q13*0.15,2)</f>
        <v>630.91999999999996</v>
      </c>
      <c r="S13" s="6">
        <f>ROUND(Q13*0.85,2)-0.01</f>
        <v>3575.18</v>
      </c>
    </row>
    <row r="14" spans="1:19" ht="15" customHeight="1" x14ac:dyDescent="0.25">
      <c r="A14" s="20">
        <f t="shared" si="13"/>
        <v>45878</v>
      </c>
      <c r="B14" s="6">
        <v>86901.049999999988</v>
      </c>
      <c r="C14" s="6">
        <v>0</v>
      </c>
      <c r="D14" s="6">
        <v>-61988.3</v>
      </c>
      <c r="E14" s="6">
        <f t="shared" ref="E14" si="37">SUM(B14:D14)</f>
        <v>24912.749999999985</v>
      </c>
      <c r="F14" s="12"/>
      <c r="G14" s="6">
        <v>290544.71999999997</v>
      </c>
      <c r="H14" s="6">
        <v>0</v>
      </c>
      <c r="I14" s="6">
        <v>-241848.01999999996</v>
      </c>
      <c r="J14" s="6">
        <f t="shared" ref="J14" si="38">SUM(G14:I14)</f>
        <v>48696.700000000012</v>
      </c>
      <c r="K14" s="12"/>
      <c r="L14" s="6">
        <f t="shared" ref="L14" si="39">B14+G14</f>
        <v>377445.76999999996</v>
      </c>
      <c r="M14" s="6">
        <f t="shared" ref="M14" si="40">C14+H14</f>
        <v>0</v>
      </c>
      <c r="N14" s="6">
        <f t="shared" ref="N14" si="41">D14+I14</f>
        <v>-303836.31999999995</v>
      </c>
      <c r="O14" s="6">
        <f t="shared" ref="O14" si="42">E14+J14</f>
        <v>73609.45</v>
      </c>
      <c r="P14" s="6"/>
      <c r="Q14" s="6">
        <f>ROUND(O14*0.1,2)</f>
        <v>7360.95</v>
      </c>
      <c r="R14" s="6">
        <f>ROUND(Q14*0.15,2)+0.01</f>
        <v>1104.1500000000001</v>
      </c>
      <c r="S14" s="6">
        <f>ROUND(Q14*0.85,2)-0.01</f>
        <v>6256.8</v>
      </c>
    </row>
    <row r="15" spans="1:19" ht="15" customHeight="1" x14ac:dyDescent="0.25">
      <c r="A15" s="20">
        <f t="shared" si="13"/>
        <v>45885</v>
      </c>
      <c r="B15" s="6">
        <v>91726</v>
      </c>
      <c r="C15" s="6">
        <v>-1300</v>
      </c>
      <c r="D15" s="6">
        <v>-83995.199999999997</v>
      </c>
      <c r="E15" s="6">
        <f t="shared" ref="E15" si="43">SUM(B15:D15)</f>
        <v>6430.8000000000029</v>
      </c>
      <c r="F15" s="12"/>
      <c r="G15" s="6">
        <v>302210.59000000003</v>
      </c>
      <c r="H15" s="6">
        <v>0</v>
      </c>
      <c r="I15" s="6">
        <v>-284876.44</v>
      </c>
      <c r="J15" s="6">
        <f t="shared" ref="J15" si="44">SUM(G15:I15)</f>
        <v>17334.150000000023</v>
      </c>
      <c r="K15" s="12"/>
      <c r="L15" s="6">
        <f t="shared" ref="L15" si="45">B15+G15</f>
        <v>393936.59</v>
      </c>
      <c r="M15" s="6">
        <f t="shared" ref="M15" si="46">C15+H15</f>
        <v>-1300</v>
      </c>
      <c r="N15" s="6">
        <f t="shared" ref="N15" si="47">D15+I15</f>
        <v>-368871.64</v>
      </c>
      <c r="O15" s="6">
        <f t="shared" ref="O15" si="48">E15+J15</f>
        <v>23764.950000000026</v>
      </c>
      <c r="P15" s="6"/>
      <c r="Q15" s="6">
        <f>ROUND(O15*0.1,2)</f>
        <v>2376.5</v>
      </c>
      <c r="R15" s="6">
        <f t="shared" ref="R15:R20" si="49">ROUND(Q15*0.15,2)</f>
        <v>356.48</v>
      </c>
      <c r="S15" s="6">
        <f>ROUND(Q15*0.85,2)-0.01</f>
        <v>2020.02</v>
      </c>
    </row>
    <row r="16" spans="1:19" ht="15" customHeight="1" x14ac:dyDescent="0.25">
      <c r="A16" s="20">
        <f t="shared" si="13"/>
        <v>45892</v>
      </c>
      <c r="B16" s="6">
        <v>57016.25</v>
      </c>
      <c r="C16" s="6">
        <v>0</v>
      </c>
      <c r="D16" s="6">
        <v>-54701.9</v>
      </c>
      <c r="E16" s="6">
        <f t="shared" ref="E16" si="50">SUM(B16:D16)</f>
        <v>2314.3499999999985</v>
      </c>
      <c r="F16" s="12"/>
      <c r="G16" s="6">
        <v>287103.96999999997</v>
      </c>
      <c r="H16" s="6">
        <v>0</v>
      </c>
      <c r="I16" s="6">
        <v>-261331.9</v>
      </c>
      <c r="J16" s="6">
        <f t="shared" ref="J16" si="51">SUM(G16:I16)</f>
        <v>25772.069999999978</v>
      </c>
      <c r="K16" s="12"/>
      <c r="L16" s="6">
        <f t="shared" ref="L16" si="52">B16+G16</f>
        <v>344120.22</v>
      </c>
      <c r="M16" s="6">
        <f t="shared" ref="M16" si="53">C16+H16</f>
        <v>0</v>
      </c>
      <c r="N16" s="6">
        <f t="shared" ref="N16" si="54">D16+I16</f>
        <v>-316033.8</v>
      </c>
      <c r="O16" s="6">
        <f t="shared" ref="O16" si="55">E16+J16</f>
        <v>28086.419999999976</v>
      </c>
      <c r="P16" s="6"/>
      <c r="Q16" s="6">
        <f>ROUND(O16*0.1,2)</f>
        <v>2808.64</v>
      </c>
      <c r="R16" s="6">
        <f t="shared" si="49"/>
        <v>421.3</v>
      </c>
      <c r="S16" s="6">
        <f t="shared" ref="S16:S21" si="56">ROUND(Q16*0.85,2)</f>
        <v>2387.34</v>
      </c>
    </row>
    <row r="17" spans="1:19" ht="15" customHeight="1" x14ac:dyDescent="0.25">
      <c r="A17" s="20">
        <f t="shared" si="13"/>
        <v>45899</v>
      </c>
      <c r="B17" s="6">
        <v>128183.25</v>
      </c>
      <c r="C17" s="6">
        <v>-50</v>
      </c>
      <c r="D17" s="6">
        <v>-96058.3</v>
      </c>
      <c r="E17" s="6">
        <f t="shared" ref="E17" si="57">SUM(B17:D17)</f>
        <v>32074.949999999997</v>
      </c>
      <c r="F17" s="12"/>
      <c r="G17" s="6">
        <v>511594.15</v>
      </c>
      <c r="H17" s="6">
        <v>0</v>
      </c>
      <c r="I17" s="6">
        <v>-405838.83</v>
      </c>
      <c r="J17" s="6">
        <f t="shared" ref="J17" si="58">SUM(G17:I17)</f>
        <v>105755.32</v>
      </c>
      <c r="K17" s="12"/>
      <c r="L17" s="6">
        <f t="shared" ref="L17" si="59">B17+G17</f>
        <v>639777.4</v>
      </c>
      <c r="M17" s="6">
        <f t="shared" ref="M17" si="60">C17+H17</f>
        <v>-50</v>
      </c>
      <c r="N17" s="6">
        <f t="shared" ref="N17" si="61">D17+I17</f>
        <v>-501897.13</v>
      </c>
      <c r="O17" s="6">
        <f t="shared" ref="O17" si="62">E17+J17</f>
        <v>137830.27000000002</v>
      </c>
      <c r="P17" s="6"/>
      <c r="Q17" s="6">
        <f>ROUND(O17*0.1,2)</f>
        <v>13783.03</v>
      </c>
      <c r="R17" s="6">
        <f t="shared" si="49"/>
        <v>2067.4499999999998</v>
      </c>
      <c r="S17" s="6">
        <f t="shared" si="56"/>
        <v>11715.58</v>
      </c>
    </row>
    <row r="18" spans="1:19" ht="15" customHeight="1" x14ac:dyDescent="0.25">
      <c r="A18" s="20">
        <f t="shared" si="13"/>
        <v>45906</v>
      </c>
      <c r="B18" s="6">
        <v>100858.53</v>
      </c>
      <c r="C18" s="6">
        <v>-1114.6500000000001</v>
      </c>
      <c r="D18" s="6">
        <v>-81986.95</v>
      </c>
      <c r="E18" s="6">
        <f t="shared" ref="E18" si="63">SUM(B18:D18)</f>
        <v>17756.930000000008</v>
      </c>
      <c r="F18" s="12"/>
      <c r="G18" s="6">
        <v>487735.49</v>
      </c>
      <c r="H18" s="6">
        <v>-170</v>
      </c>
      <c r="I18" s="6">
        <v>-426935.88</v>
      </c>
      <c r="J18" s="6">
        <f t="shared" ref="J18" si="64">SUM(G18:I18)</f>
        <v>60629.609999999986</v>
      </c>
      <c r="K18" s="12"/>
      <c r="L18" s="6">
        <f t="shared" ref="L18" si="65">B18+G18</f>
        <v>588594.02</v>
      </c>
      <c r="M18" s="6">
        <f t="shared" ref="M18" si="66">C18+H18</f>
        <v>-1284.6500000000001</v>
      </c>
      <c r="N18" s="6">
        <f t="shared" ref="N18" si="67">D18+I18</f>
        <v>-508922.83</v>
      </c>
      <c r="O18" s="6">
        <f t="shared" ref="O18" si="68">E18+J18</f>
        <v>78386.539999999994</v>
      </c>
      <c r="P18" s="6"/>
      <c r="Q18" s="6">
        <f>ROUND(O18*0.1,2)+0.01</f>
        <v>7838.66</v>
      </c>
      <c r="R18" s="6">
        <f t="shared" si="49"/>
        <v>1175.8</v>
      </c>
      <c r="S18" s="6">
        <f t="shared" si="56"/>
        <v>6662.86</v>
      </c>
    </row>
    <row r="19" spans="1:19" ht="15" customHeight="1" x14ac:dyDescent="0.25">
      <c r="A19" s="20">
        <f t="shared" si="13"/>
        <v>45913</v>
      </c>
      <c r="B19" s="6">
        <v>141280.20000000001</v>
      </c>
      <c r="C19" s="6">
        <v>-150</v>
      </c>
      <c r="D19" s="6">
        <v>-110337.40000000001</v>
      </c>
      <c r="E19" s="6">
        <f t="shared" ref="E19" si="69">SUM(B19:D19)</f>
        <v>30792.800000000003</v>
      </c>
      <c r="F19" s="12"/>
      <c r="G19" s="6">
        <v>483284.35</v>
      </c>
      <c r="H19" s="6">
        <v>0</v>
      </c>
      <c r="I19" s="6">
        <v>-483116.95</v>
      </c>
      <c r="J19" s="6">
        <f t="shared" ref="J19" si="70">SUM(G19:I19)</f>
        <v>167.39999999996508</v>
      </c>
      <c r="K19" s="12"/>
      <c r="L19" s="6">
        <f t="shared" ref="L19" si="71">B19+G19</f>
        <v>624564.55000000005</v>
      </c>
      <c r="M19" s="6">
        <f t="shared" ref="M19" si="72">C19+H19</f>
        <v>-150</v>
      </c>
      <c r="N19" s="6">
        <f t="shared" ref="N19" si="73">D19+I19</f>
        <v>-593454.35</v>
      </c>
      <c r="O19" s="6">
        <f t="shared" ref="O19" si="74">E19+J19</f>
        <v>30960.199999999968</v>
      </c>
      <c r="P19" s="6"/>
      <c r="Q19" s="6">
        <f>ROUND(O19*0.1,2)</f>
        <v>3096.02</v>
      </c>
      <c r="R19" s="6">
        <f t="shared" si="49"/>
        <v>464.4</v>
      </c>
      <c r="S19" s="6">
        <f t="shared" si="56"/>
        <v>2631.62</v>
      </c>
    </row>
    <row r="20" spans="1:19" ht="15" customHeight="1" x14ac:dyDescent="0.25">
      <c r="A20" s="20">
        <f t="shared" si="13"/>
        <v>45920</v>
      </c>
      <c r="B20" s="6">
        <v>130742.85000000002</v>
      </c>
      <c r="C20" s="6">
        <v>-190</v>
      </c>
      <c r="D20" s="6">
        <v>-127450.65</v>
      </c>
      <c r="E20" s="6">
        <f t="shared" ref="E20" si="75">SUM(B20:D20)</f>
        <v>3102.2000000000262</v>
      </c>
      <c r="F20" s="12"/>
      <c r="G20" s="6">
        <v>886494.52</v>
      </c>
      <c r="H20" s="6">
        <v>-195</v>
      </c>
      <c r="I20" s="6">
        <v>-871514.27</v>
      </c>
      <c r="J20" s="6">
        <f t="shared" ref="J20" si="76">SUM(G20:I20)</f>
        <v>14785.25</v>
      </c>
      <c r="K20" s="12"/>
      <c r="L20" s="6">
        <f t="shared" ref="L20" si="77">B20+G20</f>
        <v>1017237.37</v>
      </c>
      <c r="M20" s="6">
        <f t="shared" ref="M20" si="78">C20+H20</f>
        <v>-385</v>
      </c>
      <c r="N20" s="6">
        <f t="shared" ref="N20" si="79">D20+I20</f>
        <v>-998964.92</v>
      </c>
      <c r="O20" s="6">
        <f t="shared" ref="O20" si="80">E20+J20</f>
        <v>17887.450000000026</v>
      </c>
      <c r="P20" s="6"/>
      <c r="Q20" s="6">
        <f>ROUND(O20*0.1,2)-0.01</f>
        <v>1788.74</v>
      </c>
      <c r="R20" s="6">
        <f t="shared" si="49"/>
        <v>268.31</v>
      </c>
      <c r="S20" s="6">
        <f t="shared" si="56"/>
        <v>1520.43</v>
      </c>
    </row>
    <row r="21" spans="1:19" ht="15" customHeight="1" x14ac:dyDescent="0.25">
      <c r="A21" s="20">
        <f t="shared" si="13"/>
        <v>45927</v>
      </c>
      <c r="B21" s="6">
        <v>82440.299999999988</v>
      </c>
      <c r="C21" s="6">
        <v>-100</v>
      </c>
      <c r="D21" s="6">
        <v>-37876.35</v>
      </c>
      <c r="E21" s="6">
        <f t="shared" ref="E21" si="81">SUM(B21:D21)</f>
        <v>44463.94999999999</v>
      </c>
      <c r="F21" s="12"/>
      <c r="G21" s="6">
        <v>721031.26</v>
      </c>
      <c r="H21" s="6">
        <v>0</v>
      </c>
      <c r="I21" s="6">
        <v>-659243.85000000009</v>
      </c>
      <c r="J21" s="6">
        <f t="shared" ref="J21" si="82">SUM(G21:I21)</f>
        <v>61787.409999999916</v>
      </c>
      <c r="K21" s="12"/>
      <c r="L21" s="6">
        <f t="shared" ref="L21" si="83">B21+G21</f>
        <v>803471.56</v>
      </c>
      <c r="M21" s="6">
        <f t="shared" ref="M21" si="84">C21+H21</f>
        <v>-100</v>
      </c>
      <c r="N21" s="6">
        <f t="shared" ref="N21" si="85">D21+I21</f>
        <v>-697120.20000000007</v>
      </c>
      <c r="O21" s="6">
        <f t="shared" ref="O21" si="86">E21+J21</f>
        <v>106251.3599999999</v>
      </c>
      <c r="P21" s="6"/>
      <c r="Q21" s="6">
        <f>ROUND(O21*0.1,2)</f>
        <v>10625.14</v>
      </c>
      <c r="R21" s="6">
        <f t="shared" ref="R21" si="87">ROUND(Q21*0.15,2)</f>
        <v>1593.77</v>
      </c>
      <c r="S21" s="6">
        <f t="shared" si="56"/>
        <v>9031.3700000000008</v>
      </c>
    </row>
    <row r="22" spans="1:19" ht="15" customHeight="1" x14ac:dyDescent="0.25">
      <c r="A22" s="20">
        <f t="shared" si="13"/>
        <v>45934</v>
      </c>
      <c r="B22" s="6">
        <v>80773.300000000017</v>
      </c>
      <c r="C22" s="6">
        <v>-221</v>
      </c>
      <c r="D22" s="6">
        <v>-80440.049999999988</v>
      </c>
      <c r="E22" s="6">
        <f t="shared" ref="E22" si="88">SUM(B22:D22)</f>
        <v>112.2500000000291</v>
      </c>
      <c r="F22" s="12"/>
      <c r="G22" s="6">
        <v>750145.96</v>
      </c>
      <c r="H22" s="6">
        <v>0</v>
      </c>
      <c r="I22" s="6">
        <v>-816760.1399999999</v>
      </c>
      <c r="J22" s="6">
        <f t="shared" ref="J22" si="89">SUM(G22:I22)</f>
        <v>-66614.179999999935</v>
      </c>
      <c r="K22" s="12"/>
      <c r="L22" s="6">
        <f t="shared" ref="L22" si="90">B22+G22</f>
        <v>830919.26</v>
      </c>
      <c r="M22" s="6">
        <f t="shared" ref="M22" si="91">C22+H22</f>
        <v>-221</v>
      </c>
      <c r="N22" s="6">
        <f t="shared" ref="N22" si="92">D22+I22</f>
        <v>-897200.19</v>
      </c>
      <c r="O22" s="6">
        <f t="shared" ref="O22" si="93">E22+J22</f>
        <v>-66501.929999999906</v>
      </c>
      <c r="P22" s="6"/>
      <c r="Q22" s="6">
        <f>ROUND(O22*0.1,2)</f>
        <v>-6650.19</v>
      </c>
      <c r="R22" s="6">
        <f t="shared" ref="R22" si="94">ROUND(Q22*0.15,2)</f>
        <v>-997.53</v>
      </c>
      <c r="S22" s="6">
        <f t="shared" ref="S22" si="95">ROUND(Q22*0.85,2)</f>
        <v>-5652.66</v>
      </c>
    </row>
    <row r="23" spans="1:19" ht="15" customHeight="1" x14ac:dyDescent="0.25">
      <c r="A23" s="20">
        <f t="shared" si="13"/>
        <v>45941</v>
      </c>
      <c r="B23" s="6">
        <v>84424.6</v>
      </c>
      <c r="C23" s="6">
        <v>-117</v>
      </c>
      <c r="D23" s="6">
        <v>-97755.75</v>
      </c>
      <c r="E23" s="6">
        <f t="shared" ref="E23" si="96">SUM(B23:D23)</f>
        <v>-13448.149999999994</v>
      </c>
      <c r="F23" s="12"/>
      <c r="G23" s="6">
        <v>594225.21</v>
      </c>
      <c r="H23" s="6">
        <v>-27.74</v>
      </c>
      <c r="I23" s="6">
        <v>-521975.83</v>
      </c>
      <c r="J23" s="6">
        <f t="shared" ref="J23" si="97">SUM(G23:I23)</f>
        <v>72221.639999999956</v>
      </c>
      <c r="K23" s="12"/>
      <c r="L23" s="6">
        <f t="shared" ref="L23" si="98">B23+G23</f>
        <v>678649.80999999994</v>
      </c>
      <c r="M23" s="6">
        <f t="shared" ref="M23" si="99">C23+H23</f>
        <v>-144.74</v>
      </c>
      <c r="N23" s="6">
        <f t="shared" ref="N23" si="100">D23+I23</f>
        <v>-619731.58000000007</v>
      </c>
      <c r="O23" s="6">
        <f t="shared" ref="O23" si="101">E23+J23</f>
        <v>58773.489999999962</v>
      </c>
      <c r="P23" s="6"/>
      <c r="Q23" s="6">
        <f>ROUND(O23*0.1,2)</f>
        <v>5877.35</v>
      </c>
      <c r="R23" s="6">
        <f t="shared" ref="R23" si="102">ROUND(Q23*0.15,2)</f>
        <v>881.6</v>
      </c>
      <c r="S23" s="6">
        <f t="shared" ref="S23" si="103">ROUND(Q23*0.85,2)</f>
        <v>4995.75</v>
      </c>
    </row>
    <row r="24" spans="1:19" ht="15" customHeight="1" x14ac:dyDescent="0.25">
      <c r="A24" s="20">
        <f t="shared" si="13"/>
        <v>45948</v>
      </c>
      <c r="B24" s="6">
        <v>116388.59</v>
      </c>
      <c r="C24" s="6">
        <v>-311</v>
      </c>
      <c r="D24" s="6">
        <v>-87633.55</v>
      </c>
      <c r="E24" s="6">
        <f t="shared" ref="E24" si="104">SUM(B24:D24)</f>
        <v>28444.039999999994</v>
      </c>
      <c r="F24" s="12"/>
      <c r="G24" s="6">
        <v>604745.82000000007</v>
      </c>
      <c r="H24" s="6">
        <v>-50</v>
      </c>
      <c r="I24" s="6">
        <v>-570719.53</v>
      </c>
      <c r="J24" s="6">
        <f t="shared" ref="J24" si="105">SUM(G24:I24)</f>
        <v>33976.290000000037</v>
      </c>
      <c r="K24" s="12"/>
      <c r="L24" s="6">
        <f t="shared" ref="L24" si="106">B24+G24</f>
        <v>721134.41</v>
      </c>
      <c r="M24" s="6">
        <f t="shared" ref="M24" si="107">C24+H24</f>
        <v>-361</v>
      </c>
      <c r="N24" s="6">
        <f t="shared" ref="N24" si="108">D24+I24</f>
        <v>-658353.08000000007</v>
      </c>
      <c r="O24" s="6">
        <f t="shared" ref="O24" si="109">E24+J24</f>
        <v>62420.330000000031</v>
      </c>
      <c r="P24" s="6"/>
      <c r="Q24" s="6">
        <f>ROUND(O24*0.1,2)+0.01</f>
        <v>6242.04</v>
      </c>
      <c r="R24" s="6">
        <f t="shared" ref="R24" si="110">ROUND(Q24*0.15,2)</f>
        <v>936.31</v>
      </c>
      <c r="S24" s="6">
        <f t="shared" ref="S24" si="111">ROUND(Q24*0.85,2)</f>
        <v>5305.73</v>
      </c>
    </row>
    <row r="25" spans="1:19" ht="15" customHeight="1" x14ac:dyDescent="0.25">
      <c r="A25" s="20"/>
      <c r="B25" s="6"/>
      <c r="C25" s="6"/>
      <c r="D25" s="6"/>
      <c r="E25" s="6"/>
      <c r="F25" s="12"/>
      <c r="G25" s="6"/>
      <c r="H25" s="6"/>
      <c r="I25" s="6"/>
      <c r="J25" s="6"/>
      <c r="K25" s="12"/>
      <c r="L25" s="6"/>
      <c r="M25" s="6"/>
      <c r="N25" s="6"/>
      <c r="O25" s="6"/>
      <c r="P25" s="6"/>
      <c r="Q25" s="6"/>
      <c r="R25" s="6"/>
      <c r="S25" s="6"/>
    </row>
    <row r="26" spans="1:19" ht="15" customHeight="1" thickBot="1" x14ac:dyDescent="0.3">
      <c r="B26" s="7">
        <f>SUM(B9:B25)</f>
        <v>1269042.8900000001</v>
      </c>
      <c r="C26" s="7">
        <f t="shared" ref="C26:E26" si="112">SUM(C9:C25)</f>
        <v>-6683.65</v>
      </c>
      <c r="D26" s="7">
        <f t="shared" si="112"/>
        <v>-1061489.8</v>
      </c>
      <c r="E26" s="7">
        <f t="shared" si="112"/>
        <v>200869.44000000006</v>
      </c>
      <c r="F26" s="12"/>
      <c r="G26" s="7">
        <f>SUM(G9:G25)</f>
        <v>7753181.6599999983</v>
      </c>
      <c r="H26" s="7">
        <f t="shared" ref="H26" si="113">SUM(H9:H25)</f>
        <v>-2312.7399999999998</v>
      </c>
      <c r="I26" s="7">
        <f t="shared" ref="I26" si="114">SUM(I9:I25)</f>
        <v>-7164140.5800000001</v>
      </c>
      <c r="J26" s="7">
        <f t="shared" ref="J26" si="115">SUM(J9:J25)</f>
        <v>586728.33999999985</v>
      </c>
      <c r="K26" s="12"/>
      <c r="L26" s="7">
        <f>SUM(L9:L25)</f>
        <v>9022224.5499999989</v>
      </c>
      <c r="M26" s="7">
        <f t="shared" ref="M26" si="116">SUM(M9:M25)</f>
        <v>-8996.39</v>
      </c>
      <c r="N26" s="7">
        <f t="shared" ref="N26" si="117">SUM(N9:N25)</f>
        <v>-8225630.3800000008</v>
      </c>
      <c r="O26" s="7">
        <f t="shared" ref="O26" si="118">SUM(O9:O25)</f>
        <v>787597.77999999991</v>
      </c>
      <c r="P26" s="12"/>
      <c r="Q26" s="7">
        <f>SUM(Q9:Q25)</f>
        <v>78759.799999999988</v>
      </c>
      <c r="R26" s="7">
        <f t="shared" ref="R26:S26" si="119">SUM(R9:R25)</f>
        <v>11813.979999999998</v>
      </c>
      <c r="S26" s="7">
        <f t="shared" si="119"/>
        <v>66945.820000000007</v>
      </c>
    </row>
    <row r="27" spans="1:19" ht="15" customHeight="1" thickTop="1" x14ac:dyDescent="0.25"/>
    <row r="28" spans="1:19" ht="15" customHeight="1" x14ac:dyDescent="0.25">
      <c r="A28" s="11" t="s">
        <v>23</v>
      </c>
    </row>
    <row r="29" spans="1:19" ht="15" customHeight="1" x14ac:dyDescent="0.25">
      <c r="A29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29"/>
  <sheetViews>
    <sheetView zoomScaleNormal="100" workbookViewId="0">
      <pane ySplit="6" topLeftCell="A7" activePane="bottomLeft" state="frozen"/>
      <selection activeCell="A4" sqref="A4:S4"/>
      <selection pane="bottomLeft" activeCell="A25" sqref="A25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5" width="16.7109375" style="1" customWidth="1"/>
    <col min="6" max="6" width="4.7109375" style="1" customWidth="1"/>
    <col min="7" max="7" width="14.28515625" style="1" bestFit="1" customWidth="1"/>
    <col min="8" max="8" width="13.7109375" style="1" customWidth="1"/>
    <col min="9" max="9" width="15.7109375" style="1" customWidth="1"/>
    <col min="10" max="10" width="13.7109375" style="1" customWidth="1"/>
    <col min="11" max="11" width="4.7109375" style="1" customWidth="1"/>
    <col min="12" max="12" width="15.7109375" style="1" customWidth="1"/>
    <col min="13" max="13" width="13.7109375" style="1" customWidth="1"/>
    <col min="14" max="15" width="16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11064378.450000003</v>
      </c>
      <c r="C5" s="6">
        <v>-80531</v>
      </c>
      <c r="D5" s="6">
        <v>-10198913.390000004</v>
      </c>
      <c r="E5" s="6">
        <v>784934.06000000029</v>
      </c>
      <c r="F5" s="12"/>
      <c r="G5" s="16">
        <v>0</v>
      </c>
      <c r="H5" s="16">
        <v>0</v>
      </c>
      <c r="I5" s="16">
        <v>0</v>
      </c>
      <c r="J5" s="16">
        <v>0</v>
      </c>
      <c r="K5" s="12"/>
      <c r="L5" s="6">
        <v>11064378.450000003</v>
      </c>
      <c r="M5" s="6">
        <v>-80531</v>
      </c>
      <c r="N5" s="6">
        <v>-10198913.390000004</v>
      </c>
      <c r="O5" s="6">
        <v>784934.06000000029</v>
      </c>
      <c r="P5" s="12"/>
      <c r="Q5" s="6">
        <v>78493.429999999978</v>
      </c>
      <c r="R5" s="6">
        <v>11774.040000000003</v>
      </c>
      <c r="S5" s="6">
        <v>66719.39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163232.64000000001</v>
      </c>
      <c r="C9" s="6">
        <v>-11835</v>
      </c>
      <c r="D9" s="6">
        <v>-126640.76</v>
      </c>
      <c r="E9" s="6">
        <f t="shared" ref="E9" si="0">SUM(B9:D9)</f>
        <v>24756.880000000019</v>
      </c>
      <c r="F9" s="12"/>
      <c r="G9" s="6">
        <v>0</v>
      </c>
      <c r="H9" s="6">
        <v>0</v>
      </c>
      <c r="I9" s="6">
        <v>0</v>
      </c>
      <c r="J9" s="6">
        <f t="shared" ref="J9" si="1">SUM(G9:I9)</f>
        <v>0</v>
      </c>
      <c r="K9" s="12"/>
      <c r="L9" s="6">
        <f t="shared" ref="L9:O9" si="2">B9+G9</f>
        <v>163232.64000000001</v>
      </c>
      <c r="M9" s="6">
        <f t="shared" si="2"/>
        <v>-11835</v>
      </c>
      <c r="N9" s="6">
        <f t="shared" si="2"/>
        <v>-126640.76</v>
      </c>
      <c r="O9" s="6">
        <f t="shared" si="2"/>
        <v>24756.880000000019</v>
      </c>
      <c r="P9" s="6"/>
      <c r="Q9" s="6">
        <f t="shared" ref="Q9:Q14" si="3">ROUND(O9*0.1,2)</f>
        <v>2475.69</v>
      </c>
      <c r="R9" s="6">
        <f t="shared" ref="R9" si="4">ROUND(Q9*0.15,2)</f>
        <v>371.35</v>
      </c>
      <c r="S9" s="6">
        <f t="shared" ref="S9" si="5">ROUND(Q9*0.85,2)</f>
        <v>2104.34</v>
      </c>
    </row>
    <row r="10" spans="1:19" ht="15" customHeight="1" x14ac:dyDescent="0.25">
      <c r="A10" s="19">
        <f>Mountaineer!A10</f>
        <v>45850</v>
      </c>
      <c r="B10" s="6">
        <v>276092.09999999998</v>
      </c>
      <c r="C10" s="6">
        <v>-14657.05</v>
      </c>
      <c r="D10" s="6">
        <v>-243067.02</v>
      </c>
      <c r="E10" s="6">
        <f t="shared" ref="E10" si="6">SUM(B10:D10)</f>
        <v>18368.03</v>
      </c>
      <c r="F10" s="12"/>
      <c r="G10" s="6">
        <v>0</v>
      </c>
      <c r="H10" s="6">
        <v>0</v>
      </c>
      <c r="I10" s="6">
        <v>0</v>
      </c>
      <c r="J10" s="6">
        <f t="shared" ref="J10" si="7">SUM(G10:I10)</f>
        <v>0</v>
      </c>
      <c r="K10" s="12"/>
      <c r="L10" s="6">
        <f t="shared" ref="L10" si="8">B10+G10</f>
        <v>276092.09999999998</v>
      </c>
      <c r="M10" s="6">
        <f t="shared" ref="M10" si="9">C10+H10</f>
        <v>-14657.05</v>
      </c>
      <c r="N10" s="6">
        <f t="shared" ref="N10" si="10">D10+I10</f>
        <v>-243067.02</v>
      </c>
      <c r="O10" s="6">
        <f t="shared" ref="O10" si="11">E10+J10</f>
        <v>18368.03</v>
      </c>
      <c r="P10" s="6"/>
      <c r="Q10" s="6">
        <f t="shared" si="3"/>
        <v>1836.8</v>
      </c>
      <c r="R10" s="6">
        <f t="shared" ref="R10" si="12">ROUND(Q10*0.15,2)</f>
        <v>275.52</v>
      </c>
      <c r="S10" s="6">
        <f t="shared" ref="S10" si="13">ROUND(Q10*0.85,2)</f>
        <v>1561.28</v>
      </c>
    </row>
    <row r="11" spans="1:19" ht="15" customHeight="1" x14ac:dyDescent="0.25">
      <c r="A11" s="19">
        <f t="shared" ref="A11:A24" si="14">A10+7</f>
        <v>45857</v>
      </c>
      <c r="B11" s="6">
        <v>109420.84</v>
      </c>
      <c r="C11" s="6">
        <v>-528</v>
      </c>
      <c r="D11" s="6">
        <v>-110541.65</v>
      </c>
      <c r="E11" s="6">
        <f t="shared" ref="E11" si="15">SUM(B11:D11)</f>
        <v>-1648.8099999999977</v>
      </c>
      <c r="F11" s="12"/>
      <c r="G11" s="6">
        <v>0</v>
      </c>
      <c r="H11" s="6">
        <v>0</v>
      </c>
      <c r="I11" s="6">
        <v>0</v>
      </c>
      <c r="J11" s="6">
        <f t="shared" ref="J11" si="16">SUM(G11:I11)</f>
        <v>0</v>
      </c>
      <c r="K11" s="12"/>
      <c r="L11" s="6">
        <f t="shared" ref="L11" si="17">B11+G11</f>
        <v>109420.84</v>
      </c>
      <c r="M11" s="6">
        <f t="shared" ref="M11" si="18">C11+H11</f>
        <v>-528</v>
      </c>
      <c r="N11" s="6">
        <f t="shared" ref="N11" si="19">D11+I11</f>
        <v>-110541.65</v>
      </c>
      <c r="O11" s="6">
        <f t="shared" ref="O11" si="20">E11+J11</f>
        <v>-1648.8099999999977</v>
      </c>
      <c r="P11" s="6"/>
      <c r="Q11" s="6">
        <f t="shared" si="3"/>
        <v>-164.88</v>
      </c>
      <c r="R11" s="6">
        <f t="shared" ref="R11" si="21">ROUND(Q11*0.15,2)</f>
        <v>-24.73</v>
      </c>
      <c r="S11" s="6">
        <f t="shared" ref="S11" si="22">ROUND(Q11*0.85,2)</f>
        <v>-140.15</v>
      </c>
    </row>
    <row r="12" spans="1:19" ht="15" customHeight="1" x14ac:dyDescent="0.25">
      <c r="A12" s="19">
        <f t="shared" si="14"/>
        <v>45864</v>
      </c>
      <c r="B12" s="6">
        <v>144158.44999999998</v>
      </c>
      <c r="C12" s="6">
        <v>-2620</v>
      </c>
      <c r="D12" s="6">
        <v>-128508.99999999999</v>
      </c>
      <c r="E12" s="6">
        <f t="shared" ref="E12" si="23">SUM(B12:D12)</f>
        <v>13029.449999999997</v>
      </c>
      <c r="F12" s="12"/>
      <c r="G12" s="6">
        <v>0</v>
      </c>
      <c r="H12" s="6">
        <v>0</v>
      </c>
      <c r="I12" s="6">
        <v>0</v>
      </c>
      <c r="J12" s="6">
        <f t="shared" ref="J12" si="24">SUM(G12:I12)</f>
        <v>0</v>
      </c>
      <c r="K12" s="12"/>
      <c r="L12" s="6">
        <f t="shared" ref="L12" si="25">B12+G12</f>
        <v>144158.44999999998</v>
      </c>
      <c r="M12" s="6">
        <f t="shared" ref="M12" si="26">C12+H12</f>
        <v>-2620</v>
      </c>
      <c r="N12" s="6">
        <f t="shared" ref="N12" si="27">D12+I12</f>
        <v>-128508.99999999999</v>
      </c>
      <c r="O12" s="6">
        <f t="shared" ref="O12" si="28">E12+J12</f>
        <v>13029.449999999997</v>
      </c>
      <c r="P12" s="6"/>
      <c r="Q12" s="6">
        <f t="shared" si="3"/>
        <v>1302.95</v>
      </c>
      <c r="R12" s="6">
        <f t="shared" ref="R12" si="29">ROUND(Q12*0.15,2)</f>
        <v>195.44</v>
      </c>
      <c r="S12" s="6">
        <f t="shared" ref="S12" si="30">ROUND(Q12*0.85,2)</f>
        <v>1107.51</v>
      </c>
    </row>
    <row r="13" spans="1:19" ht="15" customHeight="1" x14ac:dyDescent="0.25">
      <c r="A13" s="19">
        <f t="shared" si="14"/>
        <v>45871</v>
      </c>
      <c r="B13" s="6">
        <v>244890.47999999998</v>
      </c>
      <c r="C13" s="6">
        <v>-278</v>
      </c>
      <c r="D13" s="6">
        <v>-214701.36</v>
      </c>
      <c r="E13" s="6">
        <f t="shared" ref="E13" si="31">SUM(B13:D13)</f>
        <v>29911.119999999995</v>
      </c>
      <c r="F13" s="12"/>
      <c r="G13" s="6">
        <v>0</v>
      </c>
      <c r="H13" s="6">
        <v>0</v>
      </c>
      <c r="I13" s="6">
        <v>0</v>
      </c>
      <c r="J13" s="6">
        <f t="shared" ref="J13" si="32">SUM(G13:I13)</f>
        <v>0</v>
      </c>
      <c r="K13" s="12"/>
      <c r="L13" s="6">
        <f t="shared" ref="L13" si="33">B13+G13</f>
        <v>244890.47999999998</v>
      </c>
      <c r="M13" s="6">
        <f t="shared" ref="M13" si="34">C13+H13</f>
        <v>-278</v>
      </c>
      <c r="N13" s="6">
        <f t="shared" ref="N13" si="35">D13+I13</f>
        <v>-214701.36</v>
      </c>
      <c r="O13" s="6">
        <f t="shared" ref="O13" si="36">E13+J13</f>
        <v>29911.119999999995</v>
      </c>
      <c r="P13" s="6"/>
      <c r="Q13" s="6">
        <f t="shared" si="3"/>
        <v>2991.11</v>
      </c>
      <c r="R13" s="6">
        <f t="shared" ref="R13" si="37">ROUND(Q13*0.15,2)</f>
        <v>448.67</v>
      </c>
      <c r="S13" s="6">
        <f t="shared" ref="S13" si="38">ROUND(Q13*0.85,2)</f>
        <v>2542.44</v>
      </c>
    </row>
    <row r="14" spans="1:19" ht="15" customHeight="1" x14ac:dyDescent="0.25">
      <c r="A14" s="19">
        <f t="shared" si="14"/>
        <v>45878</v>
      </c>
      <c r="B14" s="6">
        <v>275204.55</v>
      </c>
      <c r="C14" s="6">
        <v>-19201</v>
      </c>
      <c r="D14" s="6">
        <v>-207217.66000000003</v>
      </c>
      <c r="E14" s="6">
        <f t="shared" ref="E14" si="39">SUM(B14:D14)</f>
        <v>48785.889999999956</v>
      </c>
      <c r="F14" s="12"/>
      <c r="G14" s="6">
        <v>0</v>
      </c>
      <c r="H14" s="6">
        <v>0</v>
      </c>
      <c r="I14" s="6">
        <v>0</v>
      </c>
      <c r="J14" s="6">
        <f t="shared" ref="J14" si="40">SUM(G14:I14)</f>
        <v>0</v>
      </c>
      <c r="K14" s="12"/>
      <c r="L14" s="6">
        <f t="shared" ref="L14" si="41">B14+G14</f>
        <v>275204.55</v>
      </c>
      <c r="M14" s="6">
        <f t="shared" ref="M14" si="42">C14+H14</f>
        <v>-19201</v>
      </c>
      <c r="N14" s="6">
        <f t="shared" ref="N14" si="43">D14+I14</f>
        <v>-207217.66000000003</v>
      </c>
      <c r="O14" s="6">
        <f t="shared" ref="O14" si="44">E14+J14</f>
        <v>48785.889999999956</v>
      </c>
      <c r="P14" s="6"/>
      <c r="Q14" s="6">
        <f t="shared" si="3"/>
        <v>4878.59</v>
      </c>
      <c r="R14" s="6">
        <f t="shared" ref="R14" si="45">ROUND(Q14*0.15,2)</f>
        <v>731.79</v>
      </c>
      <c r="S14" s="6">
        <f t="shared" ref="S14" si="46">ROUND(Q14*0.85,2)</f>
        <v>4146.8</v>
      </c>
    </row>
    <row r="15" spans="1:19" ht="15" customHeight="1" x14ac:dyDescent="0.25">
      <c r="A15" s="19">
        <f t="shared" si="14"/>
        <v>45885</v>
      </c>
      <c r="B15" s="6">
        <v>319499.08999999997</v>
      </c>
      <c r="C15" s="6">
        <v>-8605</v>
      </c>
      <c r="D15" s="6">
        <v>-322956.54000000004</v>
      </c>
      <c r="E15" s="6">
        <f t="shared" ref="E15" si="47">SUM(B15:D15)</f>
        <v>-12062.45000000007</v>
      </c>
      <c r="F15" s="12"/>
      <c r="G15" s="6">
        <v>0</v>
      </c>
      <c r="H15" s="6">
        <v>0</v>
      </c>
      <c r="I15" s="6">
        <v>0</v>
      </c>
      <c r="J15" s="6">
        <f t="shared" ref="J15" si="48">SUM(G15:I15)</f>
        <v>0</v>
      </c>
      <c r="K15" s="12"/>
      <c r="L15" s="6">
        <f t="shared" ref="L15" si="49">B15+G15</f>
        <v>319499.08999999997</v>
      </c>
      <c r="M15" s="6">
        <f t="shared" ref="M15" si="50">C15+H15</f>
        <v>-8605</v>
      </c>
      <c r="N15" s="6">
        <f t="shared" ref="N15" si="51">D15+I15</f>
        <v>-322956.54000000004</v>
      </c>
      <c r="O15" s="6">
        <f t="shared" ref="O15" si="52">E15+J15</f>
        <v>-12062.45000000007</v>
      </c>
      <c r="P15" s="6"/>
      <c r="Q15" s="6">
        <f t="shared" ref="Q15" si="53">ROUND(O15*0.1,2)</f>
        <v>-1206.25</v>
      </c>
      <c r="R15" s="6">
        <f t="shared" ref="R15" si="54">ROUND(Q15*0.15,2)</f>
        <v>-180.94</v>
      </c>
      <c r="S15" s="6">
        <f t="shared" ref="S15" si="55">ROUND(Q15*0.85,2)</f>
        <v>-1025.31</v>
      </c>
    </row>
    <row r="16" spans="1:19" ht="15" customHeight="1" x14ac:dyDescent="0.25">
      <c r="A16" s="19">
        <f t="shared" si="14"/>
        <v>45892</v>
      </c>
      <c r="B16" s="6">
        <v>368072.86</v>
      </c>
      <c r="C16" s="6">
        <v>-30270</v>
      </c>
      <c r="D16" s="6">
        <v>-290687.54000000004</v>
      </c>
      <c r="E16" s="6">
        <f t="shared" ref="E16" si="56">SUM(B16:D16)</f>
        <v>47115.319999999949</v>
      </c>
      <c r="F16" s="12"/>
      <c r="G16" s="6">
        <v>0</v>
      </c>
      <c r="H16" s="6">
        <v>0</v>
      </c>
      <c r="I16" s="6">
        <v>0</v>
      </c>
      <c r="J16" s="6">
        <f t="shared" ref="J16" si="57">SUM(G16:I16)</f>
        <v>0</v>
      </c>
      <c r="K16" s="12"/>
      <c r="L16" s="6">
        <f t="shared" ref="L16" si="58">B16+G16</f>
        <v>368072.86</v>
      </c>
      <c r="M16" s="6">
        <f t="shared" ref="M16" si="59">C16+H16</f>
        <v>-30270</v>
      </c>
      <c r="N16" s="6">
        <f t="shared" ref="N16" si="60">D16+I16</f>
        <v>-290687.54000000004</v>
      </c>
      <c r="O16" s="6">
        <f t="shared" ref="O16" si="61">E16+J16</f>
        <v>47115.319999999949</v>
      </c>
      <c r="P16" s="6"/>
      <c r="Q16" s="6">
        <f t="shared" ref="Q16" si="62">ROUND(O16*0.1,2)</f>
        <v>4711.53</v>
      </c>
      <c r="R16" s="6">
        <f t="shared" ref="R16" si="63">ROUND(Q16*0.15,2)</f>
        <v>706.73</v>
      </c>
      <c r="S16" s="6">
        <f t="shared" ref="S16" si="64">ROUND(Q16*0.85,2)</f>
        <v>4004.8</v>
      </c>
    </row>
    <row r="17" spans="1:19" ht="15" customHeight="1" x14ac:dyDescent="0.25">
      <c r="A17" s="19">
        <f t="shared" si="14"/>
        <v>45899</v>
      </c>
      <c r="B17" s="6">
        <v>303759.02</v>
      </c>
      <c r="C17" s="6">
        <v>-8767.77</v>
      </c>
      <c r="D17" s="6">
        <v>-240001.15999999997</v>
      </c>
      <c r="E17" s="6">
        <f t="shared" ref="E17" si="65">SUM(B17:D17)</f>
        <v>54990.090000000026</v>
      </c>
      <c r="F17" s="12"/>
      <c r="G17" s="6">
        <v>0</v>
      </c>
      <c r="H17" s="6">
        <v>0</v>
      </c>
      <c r="I17" s="6">
        <v>0</v>
      </c>
      <c r="J17" s="6">
        <f t="shared" ref="J17" si="66">SUM(G17:I17)</f>
        <v>0</v>
      </c>
      <c r="K17" s="12"/>
      <c r="L17" s="6">
        <f t="shared" ref="L17" si="67">B17+G17</f>
        <v>303759.02</v>
      </c>
      <c r="M17" s="6">
        <f t="shared" ref="M17" si="68">C17+H17</f>
        <v>-8767.77</v>
      </c>
      <c r="N17" s="6">
        <f t="shared" ref="N17" si="69">D17+I17</f>
        <v>-240001.15999999997</v>
      </c>
      <c r="O17" s="6">
        <f t="shared" ref="O17" si="70">E17+J17</f>
        <v>54990.090000000026</v>
      </c>
      <c r="P17" s="6"/>
      <c r="Q17" s="6">
        <f t="shared" ref="Q17" si="71">ROUND(O17*0.1,2)</f>
        <v>5499.01</v>
      </c>
      <c r="R17" s="6">
        <f t="shared" ref="R17" si="72">ROUND(Q17*0.15,2)</f>
        <v>824.85</v>
      </c>
      <c r="S17" s="6">
        <f t="shared" ref="S17" si="73">ROUND(Q17*0.85,2)</f>
        <v>4674.16</v>
      </c>
    </row>
    <row r="18" spans="1:19" ht="15" customHeight="1" x14ac:dyDescent="0.25">
      <c r="A18" s="19">
        <f t="shared" si="14"/>
        <v>45906</v>
      </c>
      <c r="B18" s="6">
        <v>317295.18</v>
      </c>
      <c r="C18" s="6">
        <v>-16466.8</v>
      </c>
      <c r="D18" s="6">
        <v>-271846.26</v>
      </c>
      <c r="E18" s="6">
        <f t="shared" ref="E18" si="74">SUM(B18:D18)</f>
        <v>28982.119999999995</v>
      </c>
      <c r="F18" s="12"/>
      <c r="G18" s="6">
        <v>0</v>
      </c>
      <c r="H18" s="6">
        <v>0</v>
      </c>
      <c r="I18" s="6">
        <v>0</v>
      </c>
      <c r="J18" s="6">
        <f t="shared" ref="J18" si="75">SUM(G18:I18)</f>
        <v>0</v>
      </c>
      <c r="K18" s="12"/>
      <c r="L18" s="6">
        <f t="shared" ref="L18" si="76">B18+G18</f>
        <v>317295.18</v>
      </c>
      <c r="M18" s="6">
        <f t="shared" ref="M18" si="77">C18+H18</f>
        <v>-16466.8</v>
      </c>
      <c r="N18" s="6">
        <f t="shared" ref="N18" si="78">D18+I18</f>
        <v>-271846.26</v>
      </c>
      <c r="O18" s="6">
        <f t="shared" ref="O18" si="79">E18+J18</f>
        <v>28982.119999999995</v>
      </c>
      <c r="P18" s="6"/>
      <c r="Q18" s="6">
        <f t="shared" ref="Q18" si="80">ROUND(O18*0.1,2)</f>
        <v>2898.21</v>
      </c>
      <c r="R18" s="6">
        <f t="shared" ref="R18" si="81">ROUND(Q18*0.15,2)</f>
        <v>434.73</v>
      </c>
      <c r="S18" s="6">
        <f t="shared" ref="S18" si="82">ROUND(Q18*0.85,2)</f>
        <v>2463.48</v>
      </c>
    </row>
    <row r="19" spans="1:19" ht="15" customHeight="1" x14ac:dyDescent="0.25">
      <c r="A19" s="19">
        <f t="shared" si="14"/>
        <v>45913</v>
      </c>
      <c r="B19" s="6">
        <v>338971.01</v>
      </c>
      <c r="C19" s="6">
        <v>-10753</v>
      </c>
      <c r="D19" s="6">
        <v>-354091.27</v>
      </c>
      <c r="E19" s="6">
        <f t="shared" ref="E19" si="83">SUM(B19:D19)</f>
        <v>-25873.260000000009</v>
      </c>
      <c r="F19" s="12"/>
      <c r="G19" s="6">
        <v>0</v>
      </c>
      <c r="H19" s="6">
        <v>0</v>
      </c>
      <c r="I19" s="6">
        <v>0</v>
      </c>
      <c r="J19" s="6">
        <f t="shared" ref="J19" si="84">SUM(G19:I19)</f>
        <v>0</v>
      </c>
      <c r="K19" s="12"/>
      <c r="L19" s="6">
        <f t="shared" ref="L19" si="85">B19+G19</f>
        <v>338971.01</v>
      </c>
      <c r="M19" s="6">
        <f t="shared" ref="M19" si="86">C19+H19</f>
        <v>-10753</v>
      </c>
      <c r="N19" s="6">
        <f t="shared" ref="N19" si="87">D19+I19</f>
        <v>-354091.27</v>
      </c>
      <c r="O19" s="6">
        <f t="shared" ref="O19" si="88">E19+J19</f>
        <v>-25873.260000000009</v>
      </c>
      <c r="P19" s="6"/>
      <c r="Q19" s="6">
        <f>ROUND(O19*0.1,2)+0.02</f>
        <v>-2587.31</v>
      </c>
      <c r="R19" s="6">
        <f t="shared" ref="R19" si="89">ROUND(Q19*0.15,2)</f>
        <v>-388.1</v>
      </c>
      <c r="S19" s="6">
        <f t="shared" ref="S19" si="90">ROUND(Q19*0.85,2)</f>
        <v>-2199.21</v>
      </c>
    </row>
    <row r="20" spans="1:19" ht="15" customHeight="1" x14ac:dyDescent="0.25">
      <c r="A20" s="19">
        <f t="shared" si="14"/>
        <v>45920</v>
      </c>
      <c r="B20" s="6">
        <v>307083.33</v>
      </c>
      <c r="C20" s="6">
        <v>-19290</v>
      </c>
      <c r="D20" s="6">
        <v>-214751.19</v>
      </c>
      <c r="E20" s="6">
        <f t="shared" ref="E20" si="91">SUM(B20:D20)</f>
        <v>73042.140000000014</v>
      </c>
      <c r="F20" s="12"/>
      <c r="G20" s="6">
        <v>0</v>
      </c>
      <c r="H20" s="6">
        <v>0</v>
      </c>
      <c r="I20" s="6">
        <v>0</v>
      </c>
      <c r="J20" s="6">
        <f t="shared" ref="J20" si="92">SUM(G20:I20)</f>
        <v>0</v>
      </c>
      <c r="K20" s="12"/>
      <c r="L20" s="6">
        <f t="shared" ref="L20" si="93">B20+G20</f>
        <v>307083.33</v>
      </c>
      <c r="M20" s="6">
        <f t="shared" ref="M20" si="94">C20+H20</f>
        <v>-19290</v>
      </c>
      <c r="N20" s="6">
        <f t="shared" ref="N20" si="95">D20+I20</f>
        <v>-214751.19</v>
      </c>
      <c r="O20" s="6">
        <f t="shared" ref="O20" si="96">E20+J20</f>
        <v>73042.140000000014</v>
      </c>
      <c r="P20" s="6"/>
      <c r="Q20" s="6">
        <f>ROUND(O20*0.1,2)</f>
        <v>7304.21</v>
      </c>
      <c r="R20" s="6">
        <f t="shared" ref="R20" si="97">ROUND(Q20*0.15,2)</f>
        <v>1095.6300000000001</v>
      </c>
      <c r="S20" s="6">
        <f t="shared" ref="S20" si="98">ROUND(Q20*0.85,2)</f>
        <v>6208.58</v>
      </c>
    </row>
    <row r="21" spans="1:19" ht="15" customHeight="1" x14ac:dyDescent="0.25">
      <c r="A21" s="19">
        <f t="shared" si="14"/>
        <v>45927</v>
      </c>
      <c r="B21" s="6">
        <v>291077.43</v>
      </c>
      <c r="C21" s="6">
        <v>-8117</v>
      </c>
      <c r="D21" s="6">
        <v>-223901.09000000003</v>
      </c>
      <c r="E21" s="6">
        <f t="shared" ref="E21" si="99">SUM(B21:D21)</f>
        <v>59059.339999999967</v>
      </c>
      <c r="F21" s="12"/>
      <c r="G21" s="6">
        <v>0</v>
      </c>
      <c r="H21" s="6">
        <v>0</v>
      </c>
      <c r="I21" s="6">
        <v>0</v>
      </c>
      <c r="J21" s="6">
        <f t="shared" ref="J21" si="100">SUM(G21:I21)</f>
        <v>0</v>
      </c>
      <c r="K21" s="12"/>
      <c r="L21" s="6">
        <f t="shared" ref="L21" si="101">B21+G21</f>
        <v>291077.43</v>
      </c>
      <c r="M21" s="6">
        <f t="shared" ref="M21" si="102">C21+H21</f>
        <v>-8117</v>
      </c>
      <c r="N21" s="6">
        <f t="shared" ref="N21" si="103">D21+I21</f>
        <v>-223901.09000000003</v>
      </c>
      <c r="O21" s="6">
        <f t="shared" ref="O21" si="104">E21+J21</f>
        <v>59059.339999999967</v>
      </c>
      <c r="P21" s="6"/>
      <c r="Q21" s="6">
        <f>ROUND(O21*0.1,2)</f>
        <v>5905.93</v>
      </c>
      <c r="R21" s="6">
        <f t="shared" ref="R21" si="105">ROUND(Q21*0.15,2)</f>
        <v>885.89</v>
      </c>
      <c r="S21" s="6">
        <f t="shared" ref="S21" si="106">ROUND(Q21*0.85,2)</f>
        <v>5020.04</v>
      </c>
    </row>
    <row r="22" spans="1:19" ht="15" customHeight="1" x14ac:dyDescent="0.25">
      <c r="A22" s="19">
        <f t="shared" si="14"/>
        <v>45934</v>
      </c>
      <c r="B22" s="6">
        <v>340379.31</v>
      </c>
      <c r="C22" s="6">
        <v>-11026.3</v>
      </c>
      <c r="D22" s="6">
        <v>-326789.27000000008</v>
      </c>
      <c r="E22" s="6">
        <f t="shared" ref="E22" si="107">SUM(B22:D22)</f>
        <v>2563.7399999999325</v>
      </c>
      <c r="F22" s="12"/>
      <c r="G22" s="6">
        <v>0</v>
      </c>
      <c r="H22" s="6">
        <v>0</v>
      </c>
      <c r="I22" s="6">
        <v>0</v>
      </c>
      <c r="J22" s="6">
        <f t="shared" ref="J22" si="108">SUM(G22:I22)</f>
        <v>0</v>
      </c>
      <c r="K22" s="12"/>
      <c r="L22" s="6">
        <f t="shared" ref="L22" si="109">B22+G22</f>
        <v>340379.31</v>
      </c>
      <c r="M22" s="6">
        <f t="shared" ref="M22" si="110">C22+H22</f>
        <v>-11026.3</v>
      </c>
      <c r="N22" s="6">
        <f t="shared" ref="N22" si="111">D22+I22</f>
        <v>-326789.27000000008</v>
      </c>
      <c r="O22" s="6">
        <f t="shared" ref="O22" si="112">E22+J22</f>
        <v>2563.7399999999325</v>
      </c>
      <c r="P22" s="6"/>
      <c r="Q22" s="6">
        <f>ROUND(O22*0.1,2)</f>
        <v>256.37</v>
      </c>
      <c r="R22" s="6">
        <f t="shared" ref="R22" si="113">ROUND(Q22*0.15,2)</f>
        <v>38.46</v>
      </c>
      <c r="S22" s="6">
        <f t="shared" ref="S22" si="114">ROUND(Q22*0.85,2)</f>
        <v>217.91</v>
      </c>
    </row>
    <row r="23" spans="1:19" ht="15" customHeight="1" x14ac:dyDescent="0.25">
      <c r="A23" s="19">
        <f t="shared" si="14"/>
        <v>45941</v>
      </c>
      <c r="B23" s="6">
        <v>362632.1</v>
      </c>
      <c r="C23" s="6">
        <v>-4381</v>
      </c>
      <c r="D23" s="6">
        <v>-329182.68999999994</v>
      </c>
      <c r="E23" s="6">
        <f t="shared" ref="E23" si="115">SUM(B23:D23)</f>
        <v>29068.410000000033</v>
      </c>
      <c r="F23" s="12"/>
      <c r="G23" s="6">
        <v>0</v>
      </c>
      <c r="H23" s="6">
        <v>0</v>
      </c>
      <c r="I23" s="6">
        <v>0</v>
      </c>
      <c r="J23" s="6">
        <f t="shared" ref="J23" si="116">SUM(G23:I23)</f>
        <v>0</v>
      </c>
      <c r="K23" s="12"/>
      <c r="L23" s="6">
        <f t="shared" ref="L23" si="117">B23+G23</f>
        <v>362632.1</v>
      </c>
      <c r="M23" s="6">
        <f t="shared" ref="M23" si="118">C23+H23</f>
        <v>-4381</v>
      </c>
      <c r="N23" s="6">
        <f t="shared" ref="N23" si="119">D23+I23</f>
        <v>-329182.68999999994</v>
      </c>
      <c r="O23" s="6">
        <f t="shared" ref="O23" si="120">E23+J23</f>
        <v>29068.410000000033</v>
      </c>
      <c r="P23" s="6"/>
      <c r="Q23" s="6">
        <f>ROUND(O23*0.1,2)</f>
        <v>2906.84</v>
      </c>
      <c r="R23" s="6">
        <f t="shared" ref="R23" si="121">ROUND(Q23*0.15,2)</f>
        <v>436.03</v>
      </c>
      <c r="S23" s="6">
        <f t="shared" ref="S23" si="122">ROUND(Q23*0.85,2)</f>
        <v>2470.81</v>
      </c>
    </row>
    <row r="24" spans="1:19" ht="15" customHeight="1" x14ac:dyDescent="0.25">
      <c r="A24" s="19">
        <f t="shared" si="14"/>
        <v>45948</v>
      </c>
      <c r="B24" s="6">
        <v>340692.33</v>
      </c>
      <c r="C24" s="6">
        <v>-1089</v>
      </c>
      <c r="D24" s="6">
        <v>-280276.47999999998</v>
      </c>
      <c r="E24" s="6">
        <f t="shared" ref="E24" si="123">SUM(B24:D24)</f>
        <v>59326.850000000035</v>
      </c>
      <c r="F24" s="12"/>
      <c r="G24" s="6">
        <v>0</v>
      </c>
      <c r="H24" s="6">
        <v>0</v>
      </c>
      <c r="I24" s="6">
        <v>0</v>
      </c>
      <c r="J24" s="6">
        <f t="shared" ref="J24" si="124">SUM(G24:I24)</f>
        <v>0</v>
      </c>
      <c r="K24" s="12"/>
      <c r="L24" s="6">
        <f t="shared" ref="L24" si="125">B24+G24</f>
        <v>340692.33</v>
      </c>
      <c r="M24" s="6">
        <f t="shared" ref="M24" si="126">C24+H24</f>
        <v>-1089</v>
      </c>
      <c r="N24" s="6">
        <f t="shared" ref="N24" si="127">D24+I24</f>
        <v>-280276.47999999998</v>
      </c>
      <c r="O24" s="6">
        <f t="shared" ref="O24" si="128">E24+J24</f>
        <v>59326.850000000035</v>
      </c>
      <c r="P24" s="6"/>
      <c r="Q24" s="6">
        <f>ROUND(O24*0.1,2)</f>
        <v>5932.69</v>
      </c>
      <c r="R24" s="6">
        <f t="shared" ref="R24" si="129">ROUND(Q24*0.15,2)</f>
        <v>889.9</v>
      </c>
      <c r="S24" s="6">
        <f t="shared" ref="S24" si="130">ROUND(Q24*0.85,2)</f>
        <v>5042.79</v>
      </c>
    </row>
    <row r="25" spans="1:19" ht="15" customHeight="1" x14ac:dyDescent="0.25">
      <c r="A25" s="19"/>
      <c r="B25" s="6"/>
      <c r="C25" s="6"/>
      <c r="D25" s="6"/>
      <c r="E25" s="6"/>
      <c r="F25" s="12"/>
      <c r="G25" s="6"/>
      <c r="H25" s="6"/>
      <c r="I25" s="6"/>
      <c r="J25" s="6"/>
      <c r="K25" s="12"/>
      <c r="L25" s="6"/>
      <c r="M25" s="6"/>
      <c r="N25" s="6"/>
      <c r="O25" s="6"/>
      <c r="P25" s="6"/>
      <c r="Q25" s="6"/>
      <c r="R25" s="6"/>
      <c r="S25" s="6"/>
    </row>
    <row r="26" spans="1:19" ht="15" customHeight="1" thickBot="1" x14ac:dyDescent="0.3">
      <c r="B26" s="7">
        <f>SUM(B9:B25)</f>
        <v>4502460.72</v>
      </c>
      <c r="C26" s="7">
        <f t="shared" ref="C26:E26" si="131">SUM(C9:C25)</f>
        <v>-167884.91999999998</v>
      </c>
      <c r="D26" s="7">
        <f t="shared" si="131"/>
        <v>-3885160.94</v>
      </c>
      <c r="E26" s="7">
        <f t="shared" si="131"/>
        <v>449414.85999999987</v>
      </c>
      <c r="F26" s="12"/>
      <c r="G26" s="7">
        <f>SUM(G9:G25)</f>
        <v>0</v>
      </c>
      <c r="H26" s="7">
        <f t="shared" ref="H26:J26" si="132">SUM(H9:H25)</f>
        <v>0</v>
      </c>
      <c r="I26" s="7">
        <f t="shared" si="132"/>
        <v>0</v>
      </c>
      <c r="J26" s="7">
        <f t="shared" si="132"/>
        <v>0</v>
      </c>
      <c r="K26" s="12"/>
      <c r="L26" s="7">
        <f>SUM(L9:L25)</f>
        <v>4502460.72</v>
      </c>
      <c r="M26" s="7">
        <f t="shared" ref="M26:O26" si="133">SUM(M9:M25)</f>
        <v>-167884.91999999998</v>
      </c>
      <c r="N26" s="7">
        <f t="shared" si="133"/>
        <v>-3885160.94</v>
      </c>
      <c r="O26" s="7">
        <f t="shared" si="133"/>
        <v>449414.85999999987</v>
      </c>
      <c r="P26" s="12"/>
      <c r="Q26" s="7">
        <f>SUM(Q9:Q25)</f>
        <v>44941.490000000005</v>
      </c>
      <c r="R26" s="7">
        <f t="shared" ref="R26:S26" si="134">SUM(R9:R25)</f>
        <v>6741.22</v>
      </c>
      <c r="S26" s="7">
        <f t="shared" si="134"/>
        <v>38200.270000000004</v>
      </c>
    </row>
    <row r="27" spans="1:19" ht="15" customHeight="1" thickTop="1" x14ac:dyDescent="0.25"/>
    <row r="28" spans="1:19" ht="15" customHeight="1" x14ac:dyDescent="0.25">
      <c r="A28" s="11" t="s">
        <v>23</v>
      </c>
    </row>
    <row r="29" spans="1:19" ht="15" customHeight="1" x14ac:dyDescent="0.25">
      <c r="A29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29"/>
  <sheetViews>
    <sheetView zoomScaleNormal="100" workbookViewId="0">
      <pane ySplit="6" topLeftCell="A7" activePane="bottomLeft" state="frozen"/>
      <selection activeCell="A4" sqref="A4:S4"/>
      <selection pane="bottomLeft" activeCell="A25" sqref="A25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5.5703125" style="1" customWidth="1"/>
    <col min="6" max="6" width="4.7109375" style="1" customWidth="1"/>
    <col min="7" max="7" width="15.7109375" style="1" customWidth="1"/>
    <col min="8" max="8" width="13.7109375" style="1" customWidth="1"/>
    <col min="9" max="9" width="16.7109375" style="1" customWidth="1"/>
    <col min="10" max="10" width="14.28515625" style="1" bestFit="1" customWidth="1"/>
    <col min="11" max="11" width="4.7109375" style="1" customWidth="1"/>
    <col min="12" max="12" width="16.7109375" style="1" customWidth="1"/>
    <col min="13" max="13" width="13.7109375" style="1" customWidth="1"/>
    <col min="14" max="14" width="16.7109375" style="1" customWidth="1"/>
    <col min="15" max="15" width="14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4050019.8600899996</v>
      </c>
      <c r="C5" s="6">
        <v>-12406.6</v>
      </c>
      <c r="D5" s="6">
        <v>-3679614.150003999</v>
      </c>
      <c r="E5" s="6">
        <v>357999.11008599994</v>
      </c>
      <c r="F5" s="12"/>
      <c r="G5" s="16">
        <v>3941069.3099999996</v>
      </c>
      <c r="H5" s="16">
        <v>-12215.66</v>
      </c>
      <c r="I5" s="16">
        <v>-3645336.72</v>
      </c>
      <c r="J5" s="16">
        <v>283516.92999999993</v>
      </c>
      <c r="K5" s="12"/>
      <c r="L5" s="6">
        <v>7991089.1700900011</v>
      </c>
      <c r="M5" s="6">
        <v>-24622.260000000002</v>
      </c>
      <c r="N5" s="6">
        <v>-7324950.8700040001</v>
      </c>
      <c r="O5" s="6">
        <v>641516.04008599976</v>
      </c>
      <c r="P5" s="12"/>
      <c r="Q5" s="6">
        <v>64151.610000000015</v>
      </c>
      <c r="R5" s="6">
        <v>9622.7600000000039</v>
      </c>
      <c r="S5" s="6">
        <v>54528.849999999984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14840.5</v>
      </c>
      <c r="C9" s="6">
        <v>-70</v>
      </c>
      <c r="D9" s="6">
        <v>-11156.89</v>
      </c>
      <c r="E9" s="6">
        <f t="shared" ref="E9" si="0">SUM(B9:D9)</f>
        <v>3613.6100000000006</v>
      </c>
      <c r="F9" s="12"/>
      <c r="G9" s="6">
        <v>7425.49</v>
      </c>
      <c r="H9" s="6">
        <v>-120</v>
      </c>
      <c r="I9" s="6">
        <v>-7145.6899999999987</v>
      </c>
      <c r="J9" s="6">
        <f t="shared" ref="J9" si="1">SUM(G9:I9)</f>
        <v>159.80000000000109</v>
      </c>
      <c r="K9" s="12"/>
      <c r="L9" s="6">
        <f t="shared" ref="L9:O9" si="2">B9+G9</f>
        <v>22265.989999999998</v>
      </c>
      <c r="M9" s="6">
        <f t="shared" si="2"/>
        <v>-190</v>
      </c>
      <c r="N9" s="6">
        <f t="shared" si="2"/>
        <v>-18302.579999999998</v>
      </c>
      <c r="O9" s="6">
        <f t="shared" si="2"/>
        <v>3773.4100000000017</v>
      </c>
      <c r="P9" s="6"/>
      <c r="Q9" s="6">
        <f>ROUND(O9*0.1,2)</f>
        <v>377.34</v>
      </c>
      <c r="R9" s="6">
        <f t="shared" ref="R9" si="3">ROUND(Q9*0.15,2)</f>
        <v>56.6</v>
      </c>
      <c r="S9" s="6">
        <f t="shared" ref="S9" si="4">ROUND(Q9*0.85,2)</f>
        <v>320.74</v>
      </c>
    </row>
    <row r="10" spans="1:19" ht="15" customHeight="1" x14ac:dyDescent="0.25">
      <c r="A10" s="19">
        <f>Mountaineer!A10</f>
        <v>45850</v>
      </c>
      <c r="B10" s="6">
        <v>21263.990004000003</v>
      </c>
      <c r="C10" s="6">
        <v>-1530</v>
      </c>
      <c r="D10" s="6">
        <v>-17525.98</v>
      </c>
      <c r="E10" s="6">
        <f t="shared" ref="E10" si="5">SUM(B10:D10)</f>
        <v>2208.0100040000034</v>
      </c>
      <c r="F10" s="12"/>
      <c r="G10" s="6">
        <v>12301.88</v>
      </c>
      <c r="H10" s="6">
        <v>-554.98</v>
      </c>
      <c r="I10" s="6">
        <v>-7695.2900000000009</v>
      </c>
      <c r="J10" s="6">
        <f t="shared" ref="J10" si="6">SUM(G10:I10)</f>
        <v>4051.6099999999988</v>
      </c>
      <c r="K10" s="12"/>
      <c r="L10" s="6">
        <f t="shared" ref="L10" si="7">B10+G10</f>
        <v>33565.870004000004</v>
      </c>
      <c r="M10" s="6">
        <f t="shared" ref="M10" si="8">C10+H10</f>
        <v>-2084.98</v>
      </c>
      <c r="N10" s="6">
        <f t="shared" ref="N10" si="9">D10+I10</f>
        <v>-25221.27</v>
      </c>
      <c r="O10" s="6">
        <f t="shared" ref="O10" si="10">E10+J10</f>
        <v>6259.6200040000022</v>
      </c>
      <c r="P10" s="6"/>
      <c r="Q10" s="6">
        <f>ROUND(O10*0.1,2)</f>
        <v>625.96</v>
      </c>
      <c r="R10" s="6">
        <f t="shared" ref="R10" si="11">ROUND(Q10*0.15,2)</f>
        <v>93.89</v>
      </c>
      <c r="S10" s="6">
        <f t="shared" ref="S10" si="12">ROUND(Q10*0.85,2)</f>
        <v>532.07000000000005</v>
      </c>
    </row>
    <row r="11" spans="1:19" ht="15" customHeight="1" x14ac:dyDescent="0.25">
      <c r="A11" s="19">
        <f t="shared" ref="A11:A24" si="13">A10+7</f>
        <v>45857</v>
      </c>
      <c r="B11" s="6">
        <v>30253.859999999997</v>
      </c>
      <c r="C11" s="6">
        <v>-100</v>
      </c>
      <c r="D11" s="6">
        <v>-18193.98</v>
      </c>
      <c r="E11" s="6">
        <f t="shared" ref="E11" si="14">SUM(B11:D11)</f>
        <v>11959.879999999997</v>
      </c>
      <c r="F11" s="12"/>
      <c r="G11" s="6">
        <v>21580.5</v>
      </c>
      <c r="H11" s="6">
        <v>-495.75</v>
      </c>
      <c r="I11" s="6">
        <v>-19468.29</v>
      </c>
      <c r="J11" s="6">
        <f t="shared" ref="J11" si="15">SUM(G11:I11)</f>
        <v>1616.4599999999991</v>
      </c>
      <c r="K11" s="12"/>
      <c r="L11" s="6">
        <f t="shared" ref="L11" si="16">B11+G11</f>
        <v>51834.36</v>
      </c>
      <c r="M11" s="6">
        <f t="shared" ref="M11" si="17">C11+H11</f>
        <v>-595.75</v>
      </c>
      <c r="N11" s="6">
        <f t="shared" ref="N11" si="18">D11+I11</f>
        <v>-37662.270000000004</v>
      </c>
      <c r="O11" s="6">
        <f t="shared" ref="O11" si="19">E11+J11</f>
        <v>13576.339999999997</v>
      </c>
      <c r="P11" s="6"/>
      <c r="Q11" s="6">
        <f>ROUND(O11*0.1,2)+0.01</f>
        <v>1357.64</v>
      </c>
      <c r="R11" s="6">
        <f t="shared" ref="R11" si="20">ROUND(Q11*0.15,2)</f>
        <v>203.65</v>
      </c>
      <c r="S11" s="6">
        <f t="shared" ref="S11" si="21">ROUND(Q11*0.85,2)</f>
        <v>1153.99</v>
      </c>
    </row>
    <row r="12" spans="1:19" ht="15" customHeight="1" x14ac:dyDescent="0.25">
      <c r="A12" s="19">
        <f t="shared" si="13"/>
        <v>45864</v>
      </c>
      <c r="B12" s="6">
        <v>24268.499978000003</v>
      </c>
      <c r="C12" s="6">
        <v>-75</v>
      </c>
      <c r="D12" s="6">
        <v>-19949.029997999998</v>
      </c>
      <c r="E12" s="6">
        <f t="shared" ref="E12" si="22">SUM(B12:D12)</f>
        <v>4244.4699800000053</v>
      </c>
      <c r="F12" s="12"/>
      <c r="G12" s="6">
        <v>4615.0499999999993</v>
      </c>
      <c r="H12" s="6">
        <v>-115</v>
      </c>
      <c r="I12" s="6">
        <v>-3447.46</v>
      </c>
      <c r="J12" s="6">
        <f t="shared" ref="J12" si="23">SUM(G12:I12)</f>
        <v>1052.5899999999992</v>
      </c>
      <c r="K12" s="12"/>
      <c r="L12" s="6">
        <f t="shared" ref="L12" si="24">B12+G12</f>
        <v>28883.549978000003</v>
      </c>
      <c r="M12" s="6">
        <f t="shared" ref="M12" si="25">C12+H12</f>
        <v>-190</v>
      </c>
      <c r="N12" s="6">
        <f t="shared" ref="N12" si="26">D12+I12</f>
        <v>-23396.489997999997</v>
      </c>
      <c r="O12" s="6">
        <f t="shared" ref="O12" si="27">E12+J12</f>
        <v>5297.0599800000045</v>
      </c>
      <c r="P12" s="6"/>
      <c r="Q12" s="6">
        <f>ROUND(O12*0.1,2)</f>
        <v>529.71</v>
      </c>
      <c r="R12" s="6">
        <f t="shared" ref="R12" si="28">ROUND(Q12*0.15,2)</f>
        <v>79.459999999999994</v>
      </c>
      <c r="S12" s="6">
        <f t="shared" ref="S12" si="29">ROUND(Q12*0.85,2)</f>
        <v>450.25</v>
      </c>
    </row>
    <row r="13" spans="1:19" ht="15" customHeight="1" x14ac:dyDescent="0.25">
      <c r="A13" s="19">
        <f t="shared" si="13"/>
        <v>45871</v>
      </c>
      <c r="B13" s="6">
        <v>30620</v>
      </c>
      <c r="C13" s="6">
        <v>-30</v>
      </c>
      <c r="D13" s="6">
        <v>-29544.21</v>
      </c>
      <c r="E13" s="6">
        <f t="shared" ref="E13" si="30">SUM(B13:D13)</f>
        <v>1045.7900000000009</v>
      </c>
      <c r="F13" s="12"/>
      <c r="G13" s="6">
        <v>19017.3</v>
      </c>
      <c r="H13" s="6">
        <v>-942.88</v>
      </c>
      <c r="I13" s="6">
        <v>-18596.690000000002</v>
      </c>
      <c r="J13" s="6">
        <f t="shared" ref="J13" si="31">SUM(G13:I13)</f>
        <v>-522.27000000000407</v>
      </c>
      <c r="K13" s="12"/>
      <c r="L13" s="6">
        <f t="shared" ref="L13" si="32">B13+G13</f>
        <v>49637.3</v>
      </c>
      <c r="M13" s="6">
        <f t="shared" ref="M13" si="33">C13+H13</f>
        <v>-972.88</v>
      </c>
      <c r="N13" s="6">
        <f t="shared" ref="N13" si="34">D13+I13</f>
        <v>-48140.9</v>
      </c>
      <c r="O13" s="6">
        <f t="shared" ref="O13" si="35">E13+J13</f>
        <v>523.5199999999968</v>
      </c>
      <c r="P13" s="6"/>
      <c r="Q13" s="6">
        <f>ROUND(O13*0.1,2)</f>
        <v>52.35</v>
      </c>
      <c r="R13" s="6">
        <f t="shared" ref="R13" si="36">ROUND(Q13*0.15,2)</f>
        <v>7.85</v>
      </c>
      <c r="S13" s="6">
        <f t="shared" ref="S13" si="37">ROUND(Q13*0.85,2)</f>
        <v>44.5</v>
      </c>
    </row>
    <row r="14" spans="1:19" ht="15" customHeight="1" x14ac:dyDescent="0.25">
      <c r="A14" s="19">
        <f t="shared" si="13"/>
        <v>45878</v>
      </c>
      <c r="B14" s="6">
        <v>34820.830015</v>
      </c>
      <c r="C14" s="6">
        <v>-251</v>
      </c>
      <c r="D14" s="6">
        <v>-26027.579999999998</v>
      </c>
      <c r="E14" s="6">
        <f t="shared" ref="E14" si="38">SUM(B14:D14)</f>
        <v>8542.2500150000014</v>
      </c>
      <c r="F14" s="12"/>
      <c r="G14" s="6">
        <v>29614.400000000001</v>
      </c>
      <c r="H14" s="6">
        <v>-834.56</v>
      </c>
      <c r="I14" s="6">
        <v>-17089.25</v>
      </c>
      <c r="J14" s="6">
        <f t="shared" ref="J14" si="39">SUM(G14:I14)</f>
        <v>11690.59</v>
      </c>
      <c r="K14" s="12"/>
      <c r="L14" s="6">
        <f t="shared" ref="L14" si="40">B14+G14</f>
        <v>64435.230015000001</v>
      </c>
      <c r="M14" s="6">
        <f t="shared" ref="M14" si="41">C14+H14</f>
        <v>-1085.56</v>
      </c>
      <c r="N14" s="6">
        <f t="shared" ref="N14" si="42">D14+I14</f>
        <v>-43116.83</v>
      </c>
      <c r="O14" s="6">
        <f t="shared" ref="O14" si="43">E14+J14</f>
        <v>20232.840015000002</v>
      </c>
      <c r="P14" s="6"/>
      <c r="Q14" s="6">
        <f>ROUND(O14*0.1,2)+0.01</f>
        <v>2023.29</v>
      </c>
      <c r="R14" s="6">
        <f t="shared" ref="R14" si="44">ROUND(Q14*0.15,2)</f>
        <v>303.49</v>
      </c>
      <c r="S14" s="6">
        <f t="shared" ref="S14" si="45">ROUND(Q14*0.85,2)</f>
        <v>1719.8</v>
      </c>
    </row>
    <row r="15" spans="1:19" ht="15" customHeight="1" x14ac:dyDescent="0.25">
      <c r="A15" s="19">
        <f t="shared" si="13"/>
        <v>45885</v>
      </c>
      <c r="B15" s="6">
        <v>54059.5</v>
      </c>
      <c r="C15" s="6">
        <v>-720</v>
      </c>
      <c r="D15" s="6">
        <v>-49797.97</v>
      </c>
      <c r="E15" s="6">
        <f t="shared" ref="E15" si="46">SUM(B15:D15)</f>
        <v>3541.5299999999988</v>
      </c>
      <c r="F15" s="12"/>
      <c r="G15" s="6">
        <v>32811.520000000004</v>
      </c>
      <c r="H15" s="6">
        <v>-3635.41</v>
      </c>
      <c r="I15" s="6">
        <v>-29853.390000000003</v>
      </c>
      <c r="J15" s="6">
        <f t="shared" ref="J15" si="47">SUM(G15:I15)</f>
        <v>-677.27999999999884</v>
      </c>
      <c r="K15" s="12"/>
      <c r="L15" s="6">
        <f t="shared" ref="L15" si="48">B15+G15</f>
        <v>86871.02</v>
      </c>
      <c r="M15" s="6">
        <f t="shared" ref="M15" si="49">C15+H15</f>
        <v>-4355.41</v>
      </c>
      <c r="N15" s="6">
        <f t="shared" ref="N15" si="50">D15+I15</f>
        <v>-79651.360000000001</v>
      </c>
      <c r="O15" s="6">
        <f t="shared" ref="O15" si="51">E15+J15</f>
        <v>2864.25</v>
      </c>
      <c r="P15" s="6"/>
      <c r="Q15" s="6">
        <f>ROUND(O15*0.1,2)-0.01</f>
        <v>286.42</v>
      </c>
      <c r="R15" s="6">
        <f t="shared" ref="R15" si="52">ROUND(Q15*0.15,2)</f>
        <v>42.96</v>
      </c>
      <c r="S15" s="6">
        <f t="shared" ref="S15" si="53">ROUND(Q15*0.85,2)</f>
        <v>243.46</v>
      </c>
    </row>
    <row r="16" spans="1:19" ht="15" customHeight="1" x14ac:dyDescent="0.25">
      <c r="A16" s="19">
        <f t="shared" si="13"/>
        <v>45892</v>
      </c>
      <c r="B16" s="6">
        <v>38575.540018</v>
      </c>
      <c r="C16" s="6">
        <v>-10</v>
      </c>
      <c r="D16" s="6">
        <v>-33820.630003999999</v>
      </c>
      <c r="E16" s="6">
        <f t="shared" ref="E16" si="54">SUM(B16:D16)</f>
        <v>4744.910014000001</v>
      </c>
      <c r="F16" s="12"/>
      <c r="G16" s="6">
        <v>6828.7699999999995</v>
      </c>
      <c r="H16" s="6">
        <v>-362.37</v>
      </c>
      <c r="I16" s="6">
        <v>-9864.92</v>
      </c>
      <c r="J16" s="6">
        <f t="shared" ref="J16" si="55">SUM(G16:I16)</f>
        <v>-3398.5200000000004</v>
      </c>
      <c r="K16" s="12"/>
      <c r="L16" s="6">
        <f t="shared" ref="L16" si="56">B16+G16</f>
        <v>45404.310017999996</v>
      </c>
      <c r="M16" s="6">
        <f t="shared" ref="M16" si="57">C16+H16</f>
        <v>-372.37</v>
      </c>
      <c r="N16" s="6">
        <f t="shared" ref="N16" si="58">D16+I16</f>
        <v>-43685.550003999997</v>
      </c>
      <c r="O16" s="6">
        <f t="shared" ref="O16" si="59">E16+J16</f>
        <v>1346.3900140000005</v>
      </c>
      <c r="P16" s="6"/>
      <c r="Q16" s="6">
        <f>ROUND(O16*0.1,2)</f>
        <v>134.63999999999999</v>
      </c>
      <c r="R16" s="6">
        <f t="shared" ref="R16" si="60">ROUND(Q16*0.15,2)</f>
        <v>20.2</v>
      </c>
      <c r="S16" s="6">
        <f t="shared" ref="S16" si="61">ROUND(Q16*0.85,2)</f>
        <v>114.44</v>
      </c>
    </row>
    <row r="17" spans="1:19" ht="15" customHeight="1" x14ac:dyDescent="0.25">
      <c r="A17" s="19">
        <f t="shared" si="13"/>
        <v>45899</v>
      </c>
      <c r="B17" s="6">
        <v>59285.000028000002</v>
      </c>
      <c r="C17" s="6">
        <v>-20</v>
      </c>
      <c r="D17" s="6">
        <v>-31700.200004000002</v>
      </c>
      <c r="E17" s="6">
        <f t="shared" ref="E17" si="62">SUM(B17:D17)</f>
        <v>27564.800024</v>
      </c>
      <c r="F17" s="12"/>
      <c r="G17" s="6">
        <v>28616.449999999997</v>
      </c>
      <c r="H17" s="6">
        <v>-1829.03</v>
      </c>
      <c r="I17" s="6">
        <v>-13242.260000000002</v>
      </c>
      <c r="J17" s="6">
        <f t="shared" ref="J17" si="63">SUM(G17:I17)</f>
        <v>13545.159999999996</v>
      </c>
      <c r="K17" s="12"/>
      <c r="L17" s="6">
        <f t="shared" ref="L17" si="64">B17+G17</f>
        <v>87901.450027999992</v>
      </c>
      <c r="M17" s="6">
        <f t="shared" ref="M17" si="65">C17+H17</f>
        <v>-1849.03</v>
      </c>
      <c r="N17" s="6">
        <f t="shared" ref="N17" si="66">D17+I17</f>
        <v>-44942.460004000008</v>
      </c>
      <c r="O17" s="6">
        <f t="shared" ref="O17" si="67">E17+J17</f>
        <v>41109.960024</v>
      </c>
      <c r="P17" s="6"/>
      <c r="Q17" s="6">
        <f>ROUND(O17*0.1,2)</f>
        <v>4111</v>
      </c>
      <c r="R17" s="6">
        <f t="shared" ref="R17" si="68">ROUND(Q17*0.15,2)</f>
        <v>616.65</v>
      </c>
      <c r="S17" s="6">
        <f t="shared" ref="S17" si="69">ROUND(Q17*0.85,2)</f>
        <v>3494.35</v>
      </c>
    </row>
    <row r="18" spans="1:19" ht="15" customHeight="1" x14ac:dyDescent="0.25">
      <c r="A18" s="19">
        <f t="shared" si="13"/>
        <v>45906</v>
      </c>
      <c r="B18" s="6">
        <v>69147.570019999985</v>
      </c>
      <c r="C18" s="6">
        <v>-315</v>
      </c>
      <c r="D18" s="6">
        <v>-29705.809991000002</v>
      </c>
      <c r="E18" s="6">
        <f t="shared" ref="E18" si="70">SUM(B18:D18)</f>
        <v>39126.760028999983</v>
      </c>
      <c r="F18" s="12"/>
      <c r="G18" s="6">
        <v>4944.78</v>
      </c>
      <c r="H18" s="6">
        <v>-35.94</v>
      </c>
      <c r="I18" s="6">
        <v>-1447.37</v>
      </c>
      <c r="J18" s="6">
        <f t="shared" ref="J18" si="71">SUM(G18:I18)</f>
        <v>3461.4700000000003</v>
      </c>
      <c r="K18" s="12"/>
      <c r="L18" s="6">
        <f t="shared" ref="L18" si="72">B18+G18</f>
        <v>74092.350019999983</v>
      </c>
      <c r="M18" s="6">
        <f t="shared" ref="M18" si="73">C18+H18</f>
        <v>-350.94</v>
      </c>
      <c r="N18" s="6">
        <f t="shared" ref="N18" si="74">D18+I18</f>
        <v>-31153.179991000001</v>
      </c>
      <c r="O18" s="6">
        <f t="shared" ref="O18" si="75">E18+J18</f>
        <v>42588.230028999984</v>
      </c>
      <c r="P18" s="6"/>
      <c r="Q18" s="6">
        <f>ROUND(O18*0.1,2)+0.01</f>
        <v>4258.83</v>
      </c>
      <c r="R18" s="6">
        <f t="shared" ref="R18" si="76">ROUND(Q18*0.15,2)</f>
        <v>638.82000000000005</v>
      </c>
      <c r="S18" s="6">
        <f t="shared" ref="S18" si="77">ROUND(Q18*0.85,2)</f>
        <v>3620.01</v>
      </c>
    </row>
    <row r="19" spans="1:19" ht="15" customHeight="1" x14ac:dyDescent="0.25">
      <c r="A19" s="19">
        <f t="shared" si="13"/>
        <v>45913</v>
      </c>
      <c r="B19" s="6">
        <v>86806.7</v>
      </c>
      <c r="C19" s="6">
        <v>-550</v>
      </c>
      <c r="D19" s="6">
        <v>-71733.440000000002</v>
      </c>
      <c r="E19" s="6">
        <f t="shared" ref="E19" si="78">SUM(B19:D19)</f>
        <v>14523.259999999995</v>
      </c>
      <c r="F19" s="12"/>
      <c r="G19" s="6">
        <v>1404443.6</v>
      </c>
      <c r="H19" s="6">
        <v>-4976.9799999999996</v>
      </c>
      <c r="I19" s="6">
        <v>-1085378.0299999998</v>
      </c>
      <c r="J19" s="6">
        <f t="shared" ref="J19" si="79">SUM(G19:I19)</f>
        <v>314088.59000000032</v>
      </c>
      <c r="K19" s="12"/>
      <c r="L19" s="6">
        <f t="shared" ref="L19" si="80">B19+G19</f>
        <v>1491250.3</v>
      </c>
      <c r="M19" s="6">
        <f t="shared" ref="M19" si="81">C19+H19</f>
        <v>-5526.98</v>
      </c>
      <c r="N19" s="6">
        <f t="shared" ref="N19" si="82">D19+I19</f>
        <v>-1157111.4699999997</v>
      </c>
      <c r="O19" s="6">
        <f t="shared" ref="O19" si="83">E19+J19</f>
        <v>328611.85000000033</v>
      </c>
      <c r="P19" s="6"/>
      <c r="Q19" s="6">
        <f>ROUND(O19*0.1,2)</f>
        <v>32861.19</v>
      </c>
      <c r="R19" s="6">
        <f t="shared" ref="R19" si="84">ROUND(Q19*0.15,2)</f>
        <v>4929.18</v>
      </c>
      <c r="S19" s="6">
        <f t="shared" ref="S19" si="85">ROUND(Q19*0.85,2)</f>
        <v>27932.01</v>
      </c>
    </row>
    <row r="20" spans="1:19" ht="15" customHeight="1" x14ac:dyDescent="0.25">
      <c r="A20" s="19">
        <f t="shared" si="13"/>
        <v>45920</v>
      </c>
      <c r="B20" s="6">
        <v>67795.930034999998</v>
      </c>
      <c r="C20" s="6">
        <v>-237</v>
      </c>
      <c r="D20" s="6">
        <v>-63613.239994000003</v>
      </c>
      <c r="E20" s="6">
        <f t="shared" ref="E20" si="86">SUM(B20:D20)</f>
        <v>3945.6900409999944</v>
      </c>
      <c r="F20" s="12"/>
      <c r="G20" s="6">
        <v>3765419.86</v>
      </c>
      <c r="H20" s="6">
        <v>-9631.8100000000013</v>
      </c>
      <c r="I20" s="6">
        <v>-3321005.0806749989</v>
      </c>
      <c r="J20" s="6">
        <f t="shared" ref="J20" si="87">SUM(G20:I20)</f>
        <v>434782.96932500089</v>
      </c>
      <c r="K20" s="12"/>
      <c r="L20" s="6">
        <f t="shared" ref="L20" si="88">B20+G20</f>
        <v>3833215.7900350001</v>
      </c>
      <c r="M20" s="6">
        <f t="shared" ref="M20" si="89">C20+H20</f>
        <v>-9868.8100000000013</v>
      </c>
      <c r="N20" s="6">
        <f t="shared" ref="N20" si="90">D20+I20</f>
        <v>-3384618.3206689991</v>
      </c>
      <c r="O20" s="6">
        <f t="shared" ref="O20" si="91">E20+J20</f>
        <v>438728.65936600091</v>
      </c>
      <c r="P20" s="6"/>
      <c r="Q20" s="6">
        <f>ROUND(O20*0.1,2)</f>
        <v>43872.87</v>
      </c>
      <c r="R20" s="6">
        <f t="shared" ref="R20" si="92">ROUND(Q20*0.15,2)</f>
        <v>6580.93</v>
      </c>
      <c r="S20" s="6">
        <f t="shared" ref="S20" si="93">ROUND(Q20*0.85,2)</f>
        <v>37291.94</v>
      </c>
    </row>
    <row r="21" spans="1:19" ht="15" customHeight="1" x14ac:dyDescent="0.25">
      <c r="A21" s="19">
        <f t="shared" si="13"/>
        <v>45927</v>
      </c>
      <c r="B21" s="6">
        <v>65051.39</v>
      </c>
      <c r="C21" s="6">
        <v>-566</v>
      </c>
      <c r="D21" s="6">
        <v>-54193.329999999994</v>
      </c>
      <c r="E21" s="6">
        <f t="shared" ref="E21" si="94">SUM(B21:D21)</f>
        <v>10292.060000000005</v>
      </c>
      <c r="F21" s="12"/>
      <c r="G21" s="6">
        <v>3877798.77</v>
      </c>
      <c r="H21" s="6">
        <v>-4159.7400000000007</v>
      </c>
      <c r="I21" s="6">
        <v>-2918303.32</v>
      </c>
      <c r="J21" s="6">
        <f t="shared" ref="J21" si="95">SUM(G21:I21)</f>
        <v>955335.71</v>
      </c>
      <c r="K21" s="12"/>
      <c r="L21" s="6">
        <f t="shared" ref="L21" si="96">B21+G21</f>
        <v>3942850.16</v>
      </c>
      <c r="M21" s="6">
        <f t="shared" ref="M21" si="97">C21+H21</f>
        <v>-4725.7400000000007</v>
      </c>
      <c r="N21" s="6">
        <f t="shared" ref="N21" si="98">D21+I21</f>
        <v>-2972496.65</v>
      </c>
      <c r="O21" s="6">
        <f t="shared" ref="O21" si="99">E21+J21</f>
        <v>965627.77</v>
      </c>
      <c r="P21" s="6"/>
      <c r="Q21" s="6">
        <f>ROUND(O21*0.1,2)</f>
        <v>96562.78</v>
      </c>
      <c r="R21" s="6">
        <f t="shared" ref="R21" si="100">ROUND(Q21*0.15,2)</f>
        <v>14484.42</v>
      </c>
      <c r="S21" s="6">
        <f t="shared" ref="S21" si="101">ROUND(Q21*0.85,2)</f>
        <v>82078.36</v>
      </c>
    </row>
    <row r="22" spans="1:19" ht="15" customHeight="1" x14ac:dyDescent="0.25">
      <c r="A22" s="19">
        <f t="shared" si="13"/>
        <v>45934</v>
      </c>
      <c r="B22" s="6">
        <v>76450.320098000011</v>
      </c>
      <c r="C22" s="6">
        <v>-2388</v>
      </c>
      <c r="D22" s="6">
        <v>-71985.830015000014</v>
      </c>
      <c r="E22" s="6">
        <f t="shared" ref="E22" si="102">SUM(B22:D22)</f>
        <v>2076.490082999997</v>
      </c>
      <c r="F22" s="12"/>
      <c r="G22" s="6">
        <v>4023400.3200000003</v>
      </c>
      <c r="H22" s="6">
        <v>-24521.89</v>
      </c>
      <c r="I22" s="6">
        <v>-4285632.5402560001</v>
      </c>
      <c r="J22" s="6">
        <f t="shared" ref="J22" si="103">SUM(G22:I22)</f>
        <v>-286754.11025599996</v>
      </c>
      <c r="K22" s="12"/>
      <c r="L22" s="6">
        <f t="shared" ref="L22" si="104">B22+G22</f>
        <v>4099850.6400980004</v>
      </c>
      <c r="M22" s="6">
        <f t="shared" ref="M22" si="105">C22+H22</f>
        <v>-26909.89</v>
      </c>
      <c r="N22" s="6">
        <f t="shared" ref="N22" si="106">D22+I22</f>
        <v>-4357618.3702710001</v>
      </c>
      <c r="O22" s="6">
        <f t="shared" ref="O22" si="107">E22+J22</f>
        <v>-284677.62017299997</v>
      </c>
      <c r="P22" s="6"/>
      <c r="Q22" s="6">
        <f>ROUND(O22*0.1,2)</f>
        <v>-28467.759999999998</v>
      </c>
      <c r="R22" s="6">
        <f t="shared" ref="R22" si="108">ROUND(Q22*0.15,2)</f>
        <v>-4270.16</v>
      </c>
      <c r="S22" s="6">
        <f t="shared" ref="S22" si="109">ROUND(Q22*0.85,2)</f>
        <v>-24197.599999999999</v>
      </c>
    </row>
    <row r="23" spans="1:19" ht="15" customHeight="1" x14ac:dyDescent="0.25">
      <c r="A23" s="19">
        <f t="shared" si="13"/>
        <v>45941</v>
      </c>
      <c r="B23" s="6">
        <v>102395.10000199999</v>
      </c>
      <c r="C23" s="6">
        <v>-5605</v>
      </c>
      <c r="D23" s="6">
        <v>-85104.01999700001</v>
      </c>
      <c r="E23" s="6">
        <f t="shared" ref="E23" si="110">SUM(B23:D23)</f>
        <v>11686.080004999982</v>
      </c>
      <c r="F23" s="12"/>
      <c r="G23" s="6">
        <v>4164213.2900000005</v>
      </c>
      <c r="H23" s="6">
        <v>-6670.64</v>
      </c>
      <c r="I23" s="6">
        <v>-3662072.0700619989</v>
      </c>
      <c r="J23" s="6">
        <f t="shared" ref="J23" si="111">SUM(G23:I23)</f>
        <v>495470.57993800147</v>
      </c>
      <c r="K23" s="12"/>
      <c r="L23" s="6">
        <f t="shared" ref="L23" si="112">B23+G23</f>
        <v>4266608.3900020001</v>
      </c>
      <c r="M23" s="6">
        <f t="shared" ref="M23" si="113">C23+H23</f>
        <v>-12275.64</v>
      </c>
      <c r="N23" s="6">
        <f t="shared" ref="N23" si="114">D23+I23</f>
        <v>-3747176.0900589991</v>
      </c>
      <c r="O23" s="6">
        <f t="shared" ref="O23" si="115">E23+J23</f>
        <v>507156.65994300146</v>
      </c>
      <c r="P23" s="6"/>
      <c r="Q23" s="6">
        <f>ROUND(O23*0.1,2)-0.01</f>
        <v>50715.659999999996</v>
      </c>
      <c r="R23" s="6">
        <f t="shared" ref="R23" si="116">ROUND(Q23*0.15,2)</f>
        <v>7607.35</v>
      </c>
      <c r="S23" s="6">
        <f t="shared" ref="S23" si="117">ROUND(Q23*0.85,2)</f>
        <v>43108.31</v>
      </c>
    </row>
    <row r="24" spans="1:19" ht="15" customHeight="1" x14ac:dyDescent="0.25">
      <c r="A24" s="19">
        <f t="shared" si="13"/>
        <v>45948</v>
      </c>
      <c r="B24" s="6">
        <v>78314.110029000003</v>
      </c>
      <c r="C24" s="6">
        <v>-368.000001</v>
      </c>
      <c r="D24" s="6">
        <v>-48672.080001000002</v>
      </c>
      <c r="E24" s="6">
        <f t="shared" ref="E24" si="118">SUM(B24:D24)</f>
        <v>29274.030027000008</v>
      </c>
      <c r="F24" s="12"/>
      <c r="G24" s="6">
        <v>3903608.3100000005</v>
      </c>
      <c r="H24" s="6">
        <v>-11302.57</v>
      </c>
      <c r="I24" s="6">
        <v>-3303389.7900680001</v>
      </c>
      <c r="J24" s="6">
        <f t="shared" ref="J24" si="119">SUM(G24:I24)</f>
        <v>588915.9499320006</v>
      </c>
      <c r="K24" s="12"/>
      <c r="L24" s="6">
        <f t="shared" ref="L24" si="120">B24+G24</f>
        <v>3981922.4200290004</v>
      </c>
      <c r="M24" s="6">
        <f t="shared" ref="M24" si="121">C24+H24</f>
        <v>-11670.570001</v>
      </c>
      <c r="N24" s="6">
        <f t="shared" ref="N24" si="122">D24+I24</f>
        <v>-3352061.8700689999</v>
      </c>
      <c r="O24" s="6">
        <f t="shared" ref="O24" si="123">E24+J24</f>
        <v>618189.9799590006</v>
      </c>
      <c r="P24" s="6"/>
      <c r="Q24" s="6">
        <f>ROUND(O24*0.1,2)</f>
        <v>61819</v>
      </c>
      <c r="R24" s="6">
        <f t="shared" ref="R24" si="124">ROUND(Q24*0.15,2)</f>
        <v>9272.85</v>
      </c>
      <c r="S24" s="6">
        <f t="shared" ref="S24" si="125">ROUND(Q24*0.85,2)</f>
        <v>52546.15</v>
      </c>
    </row>
    <row r="25" spans="1:19" x14ac:dyDescent="0.25">
      <c r="A25" s="19"/>
      <c r="B25" s="6"/>
      <c r="C25" s="6"/>
      <c r="D25" s="6"/>
      <c r="E25" s="6"/>
      <c r="F25" s="12"/>
      <c r="G25" s="6"/>
      <c r="H25" s="6"/>
      <c r="I25" s="6"/>
      <c r="J25" s="6"/>
      <c r="K25" s="12"/>
      <c r="L25" s="6"/>
      <c r="M25" s="6"/>
      <c r="N25" s="6"/>
      <c r="O25" s="6"/>
      <c r="P25" s="6"/>
      <c r="Q25" s="6"/>
      <c r="R25" s="6"/>
      <c r="S25" s="6"/>
    </row>
    <row r="26" spans="1:19" ht="15" customHeight="1" thickBot="1" x14ac:dyDescent="0.3">
      <c r="B26" s="7">
        <f>SUM(B9:B25)</f>
        <v>853948.84022699995</v>
      </c>
      <c r="C26" s="7">
        <f t="shared" ref="C26:E26" si="126">SUM(C9:C25)</f>
        <v>-12835.000001</v>
      </c>
      <c r="D26" s="7">
        <f t="shared" si="126"/>
        <v>-662724.220004</v>
      </c>
      <c r="E26" s="7">
        <f t="shared" si="126"/>
        <v>178389.620222</v>
      </c>
      <c r="F26" s="12"/>
      <c r="G26" s="7">
        <f>SUM(G9:G25)</f>
        <v>21306640.289999999</v>
      </c>
      <c r="H26" s="7">
        <f t="shared" ref="H26:J26" si="127">SUM(H9:H25)</f>
        <v>-70189.549999999988</v>
      </c>
      <c r="I26" s="7">
        <f t="shared" si="127"/>
        <v>-18703631.441060998</v>
      </c>
      <c r="J26" s="7">
        <f t="shared" si="127"/>
        <v>2532819.2989390031</v>
      </c>
      <c r="K26" s="12"/>
      <c r="L26" s="7">
        <f>SUM(L9:L25)</f>
        <v>22160589.130227</v>
      </c>
      <c r="M26" s="7">
        <f t="shared" ref="M26:O26" si="128">SUM(M9:M25)</f>
        <v>-83024.550001000011</v>
      </c>
      <c r="N26" s="7">
        <f t="shared" si="128"/>
        <v>-19366355.661064997</v>
      </c>
      <c r="O26" s="7">
        <f t="shared" si="128"/>
        <v>2711208.9191610031</v>
      </c>
      <c r="P26" s="12"/>
      <c r="Q26" s="7">
        <f>SUM(Q9:Q25)</f>
        <v>271120.92000000004</v>
      </c>
      <c r="R26" s="7">
        <f t="shared" ref="R26:S26" si="129">SUM(R9:R25)</f>
        <v>40668.14</v>
      </c>
      <c r="S26" s="7">
        <f t="shared" si="129"/>
        <v>230452.77999999997</v>
      </c>
    </row>
    <row r="27" spans="1:19" ht="15" customHeight="1" thickTop="1" x14ac:dyDescent="0.25"/>
    <row r="28" spans="1:19" ht="15" customHeight="1" x14ac:dyDescent="0.25">
      <c r="A28" s="11" t="s">
        <v>23</v>
      </c>
    </row>
    <row r="29" spans="1:19" ht="15" customHeight="1" x14ac:dyDescent="0.25">
      <c r="A29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29"/>
  <sheetViews>
    <sheetView zoomScaleNormal="100" workbookViewId="0">
      <pane ySplit="6" topLeftCell="A7" activePane="bottomLeft" state="frozen"/>
      <selection activeCell="A4" sqref="A4:S4"/>
      <selection pane="bottomLeft" activeCell="A25" sqref="A25"/>
    </sheetView>
  </sheetViews>
  <sheetFormatPr defaultColWidth="10.7109375" defaultRowHeight="15" customHeight="1" x14ac:dyDescent="0.25"/>
  <cols>
    <col min="1" max="1" width="10.85546875" style="2" bestFit="1" customWidth="1"/>
    <col min="2" max="2" width="16.7109375" style="1" customWidth="1"/>
    <col min="3" max="3" width="13.7109375" style="1" customWidth="1"/>
    <col min="4" max="4" width="16.7109375" style="1" customWidth="1"/>
    <col min="5" max="5" width="15.7109375" style="1" customWidth="1"/>
    <col min="6" max="6" width="4.7109375" style="1" customWidth="1"/>
    <col min="7" max="7" width="16.7109375" style="1" customWidth="1"/>
    <col min="8" max="8" width="15" style="1" bestFit="1" customWidth="1"/>
    <col min="9" max="9" width="17.7109375" style="1" customWidth="1"/>
    <col min="10" max="10" width="16.5703125" style="1" customWidth="1"/>
    <col min="11" max="11" width="4.7109375" style="1" customWidth="1"/>
    <col min="12" max="12" width="16.7109375" style="1" customWidth="1"/>
    <col min="13" max="13" width="15.7109375" style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10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23921848.629999995</v>
      </c>
      <c r="C5" s="6">
        <v>-15915.64</v>
      </c>
      <c r="D5" s="6">
        <v>-21402397.502</v>
      </c>
      <c r="E5" s="6">
        <v>2503535.4880000004</v>
      </c>
      <c r="F5" s="12"/>
      <c r="G5" s="16">
        <v>213390942.90999997</v>
      </c>
      <c r="H5" s="16">
        <v>-555854.16</v>
      </c>
      <c r="I5" s="16">
        <v>-189715631.02999997</v>
      </c>
      <c r="J5" s="16">
        <v>23119457.72000001</v>
      </c>
      <c r="K5" s="12"/>
      <c r="L5" s="6">
        <v>237312791.54000002</v>
      </c>
      <c r="M5" s="6">
        <v>-571769.80000000005</v>
      </c>
      <c r="N5" s="6">
        <v>-211118028.53200001</v>
      </c>
      <c r="O5" s="6">
        <v>25622993.208000008</v>
      </c>
      <c r="P5" s="12"/>
      <c r="Q5" s="6">
        <v>2562299.3699999996</v>
      </c>
      <c r="R5" s="6">
        <v>384344.91999999981</v>
      </c>
      <c r="S5" s="6">
        <v>2177954.4499999997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124615.23000000001</v>
      </c>
      <c r="C9" s="6">
        <v>0</v>
      </c>
      <c r="D9" s="6">
        <v>-154820.35</v>
      </c>
      <c r="E9" s="6">
        <f t="shared" ref="E9" si="0">SUM(B9:D9)</f>
        <v>-30205.119999999995</v>
      </c>
      <c r="F9" s="12"/>
      <c r="G9" s="6">
        <v>1596823.68</v>
      </c>
      <c r="H9" s="6">
        <v>-6398.9699999999993</v>
      </c>
      <c r="I9" s="6">
        <v>-1300295.9200000002</v>
      </c>
      <c r="J9" s="6">
        <f t="shared" ref="J9" si="1">SUM(G9:I9)</f>
        <v>290128.7899999998</v>
      </c>
      <c r="K9" s="12"/>
      <c r="L9" s="6">
        <f t="shared" ref="L9:O9" si="2">B9+G9</f>
        <v>1721438.91</v>
      </c>
      <c r="M9" s="6">
        <f t="shared" si="2"/>
        <v>-6398.9699999999993</v>
      </c>
      <c r="N9" s="6">
        <f t="shared" si="2"/>
        <v>-1455116.2700000003</v>
      </c>
      <c r="O9" s="6">
        <f t="shared" si="2"/>
        <v>259923.66999999981</v>
      </c>
      <c r="P9" s="6"/>
      <c r="Q9" s="6">
        <f>ROUND(O9*0.1,2)</f>
        <v>25992.37</v>
      </c>
      <c r="R9" s="6">
        <f t="shared" ref="R9" si="3">ROUND(Q9*0.15,2)</f>
        <v>3898.86</v>
      </c>
      <c r="S9" s="6">
        <f t="shared" ref="S9" si="4">ROUND(Q9*0.85,2)</f>
        <v>22093.51</v>
      </c>
    </row>
    <row r="10" spans="1:19" ht="15" customHeight="1" x14ac:dyDescent="0.25">
      <c r="A10" s="19">
        <f>Mountaineer!A10</f>
        <v>45850</v>
      </c>
      <c r="B10" s="6">
        <v>185677.01</v>
      </c>
      <c r="C10" s="6">
        <v>0</v>
      </c>
      <c r="D10" s="6">
        <v>-154691.59999999998</v>
      </c>
      <c r="E10" s="6">
        <f t="shared" ref="E10" si="5">SUM(B10:D10)</f>
        <v>30985.410000000033</v>
      </c>
      <c r="F10" s="12"/>
      <c r="G10" s="6">
        <v>2260777.4900000002</v>
      </c>
      <c r="H10" s="6">
        <v>-16531.53</v>
      </c>
      <c r="I10" s="6">
        <v>-1895287.1400000001</v>
      </c>
      <c r="J10" s="6">
        <f t="shared" ref="J10" si="6">SUM(G10:I10)</f>
        <v>348958.8200000003</v>
      </c>
      <c r="K10" s="12"/>
      <c r="L10" s="6">
        <f t="shared" ref="L10" si="7">B10+G10</f>
        <v>2446454.5</v>
      </c>
      <c r="M10" s="6">
        <f t="shared" ref="M10" si="8">C10+H10</f>
        <v>-16531.53</v>
      </c>
      <c r="N10" s="6">
        <f t="shared" ref="N10" si="9">D10+I10</f>
        <v>-2049978.7400000002</v>
      </c>
      <c r="O10" s="6">
        <f t="shared" ref="O10" si="10">E10+J10</f>
        <v>379944.23000000033</v>
      </c>
      <c r="P10" s="6"/>
      <c r="Q10" s="6">
        <f>ROUND(O10*0.1,2)</f>
        <v>37994.42</v>
      </c>
      <c r="R10" s="6">
        <f t="shared" ref="R10" si="11">ROUND(Q10*0.15,2)</f>
        <v>5699.16</v>
      </c>
      <c r="S10" s="6">
        <f t="shared" ref="S10" si="12">ROUND(Q10*0.85,2)</f>
        <v>32295.26</v>
      </c>
    </row>
    <row r="11" spans="1:19" ht="15" customHeight="1" x14ac:dyDescent="0.25">
      <c r="A11" s="19">
        <f t="shared" ref="A11:A24" si="13">A10+7</f>
        <v>45857</v>
      </c>
      <c r="B11" s="6">
        <v>153274.22</v>
      </c>
      <c r="C11" s="6">
        <v>0</v>
      </c>
      <c r="D11" s="6">
        <v>-141900.13</v>
      </c>
      <c r="E11" s="6">
        <f t="shared" ref="E11" si="14">SUM(B11:D11)</f>
        <v>11374.089999999997</v>
      </c>
      <c r="F11" s="12"/>
      <c r="G11" s="6">
        <v>2391944.2999999998</v>
      </c>
      <c r="H11" s="6">
        <v>-7118.2500000000018</v>
      </c>
      <c r="I11" s="6">
        <v>-1915446.81</v>
      </c>
      <c r="J11" s="6">
        <f t="shared" ref="J11" si="15">SUM(G11:I11)</f>
        <v>469379.23999999976</v>
      </c>
      <c r="K11" s="12"/>
      <c r="L11" s="6">
        <f t="shared" ref="L11" si="16">B11+G11</f>
        <v>2545218.52</v>
      </c>
      <c r="M11" s="6">
        <f t="shared" ref="M11" si="17">C11+H11</f>
        <v>-7118.2500000000018</v>
      </c>
      <c r="N11" s="6">
        <f t="shared" ref="N11" si="18">D11+I11</f>
        <v>-2057346.94</v>
      </c>
      <c r="O11" s="6">
        <f t="shared" ref="O11" si="19">E11+J11</f>
        <v>480753.32999999973</v>
      </c>
      <c r="P11" s="6"/>
      <c r="Q11" s="6">
        <f>ROUND(O11*0.1,2)</f>
        <v>48075.33</v>
      </c>
      <c r="R11" s="6">
        <f t="shared" ref="R11" si="20">ROUND(Q11*0.15,2)</f>
        <v>7211.3</v>
      </c>
      <c r="S11" s="6">
        <f t="shared" ref="S11" si="21">ROUND(Q11*0.85,2)</f>
        <v>40864.03</v>
      </c>
    </row>
    <row r="12" spans="1:19" ht="15" customHeight="1" x14ac:dyDescent="0.25">
      <c r="A12" s="19">
        <f t="shared" si="13"/>
        <v>45864</v>
      </c>
      <c r="B12" s="6">
        <v>131489.64300000001</v>
      </c>
      <c r="C12" s="6">
        <v>0</v>
      </c>
      <c r="D12" s="6">
        <v>-134003.57</v>
      </c>
      <c r="E12" s="6">
        <f t="shared" ref="E12" si="22">SUM(B12:D12)</f>
        <v>-2513.926999999996</v>
      </c>
      <c r="F12" s="12"/>
      <c r="G12" s="6">
        <v>2053897.6199999999</v>
      </c>
      <c r="H12" s="6">
        <v>-9383.1299999999992</v>
      </c>
      <c r="I12" s="6">
        <v>-1716788.2</v>
      </c>
      <c r="J12" s="6">
        <f t="shared" ref="J12" si="23">SUM(G12:I12)</f>
        <v>327726.29000000004</v>
      </c>
      <c r="K12" s="12"/>
      <c r="L12" s="6">
        <f t="shared" ref="L12" si="24">B12+G12</f>
        <v>2185387.2629999998</v>
      </c>
      <c r="M12" s="6">
        <f t="shared" ref="M12" si="25">C12+H12</f>
        <v>-9383.1299999999992</v>
      </c>
      <c r="N12" s="6">
        <f t="shared" ref="N12" si="26">D12+I12</f>
        <v>-1850791.77</v>
      </c>
      <c r="O12" s="6">
        <f t="shared" ref="O12" si="27">E12+J12</f>
        <v>325212.36300000001</v>
      </c>
      <c r="P12" s="6"/>
      <c r="Q12" s="6">
        <f>ROUND(O12*0.1,2)</f>
        <v>32521.24</v>
      </c>
      <c r="R12" s="6">
        <f t="shared" ref="R12" si="28">ROUND(Q12*0.15,2)</f>
        <v>4878.1899999999996</v>
      </c>
      <c r="S12" s="6">
        <f t="shared" ref="S12" si="29">ROUND(Q12*0.85,2)</f>
        <v>27643.05</v>
      </c>
    </row>
    <row r="13" spans="1:19" ht="15" customHeight="1" x14ac:dyDescent="0.25">
      <c r="A13" s="19">
        <f t="shared" si="13"/>
        <v>45871</v>
      </c>
      <c r="B13" s="6">
        <v>195975.19</v>
      </c>
      <c r="C13" s="6">
        <v>0</v>
      </c>
      <c r="D13" s="6">
        <v>-142188.29999999999</v>
      </c>
      <c r="E13" s="6">
        <f t="shared" ref="E13" si="30">SUM(B13:D13)</f>
        <v>53786.890000000014</v>
      </c>
      <c r="F13" s="12"/>
      <c r="G13" s="6">
        <v>2612393.66</v>
      </c>
      <c r="H13" s="6">
        <v>-6841.6500000000005</v>
      </c>
      <c r="I13" s="6">
        <v>-2359144.3000000003</v>
      </c>
      <c r="J13" s="6">
        <f t="shared" ref="J13" si="31">SUM(G13:I13)</f>
        <v>246407.70999999996</v>
      </c>
      <c r="K13" s="12"/>
      <c r="L13" s="6">
        <f t="shared" ref="L13" si="32">B13+G13</f>
        <v>2808368.85</v>
      </c>
      <c r="M13" s="6">
        <f t="shared" ref="M13" si="33">C13+H13</f>
        <v>-6841.6500000000005</v>
      </c>
      <c r="N13" s="6">
        <f t="shared" ref="N13" si="34">D13+I13</f>
        <v>-2501332.6</v>
      </c>
      <c r="O13" s="6">
        <f t="shared" ref="O13" si="35">E13+J13</f>
        <v>300194.59999999998</v>
      </c>
      <c r="P13" s="6"/>
      <c r="Q13" s="6">
        <f>ROUND(O13*0.1,2)+0.01</f>
        <v>30019.469999999998</v>
      </c>
      <c r="R13" s="6">
        <f t="shared" ref="R13" si="36">ROUND(Q13*0.15,2)</f>
        <v>4502.92</v>
      </c>
      <c r="S13" s="6">
        <f t="shared" ref="S13" si="37">ROUND(Q13*0.85,2)</f>
        <v>25516.55</v>
      </c>
    </row>
    <row r="14" spans="1:19" ht="15" customHeight="1" x14ac:dyDescent="0.25">
      <c r="A14" s="19">
        <f t="shared" si="13"/>
        <v>45878</v>
      </c>
      <c r="B14" s="6">
        <v>183314.79</v>
      </c>
      <c r="C14" s="6">
        <v>-15</v>
      </c>
      <c r="D14" s="6">
        <v>-134382.52000000002</v>
      </c>
      <c r="E14" s="6">
        <f t="shared" ref="E14" si="38">SUM(B14:D14)</f>
        <v>48917.26999999999</v>
      </c>
      <c r="F14" s="12"/>
      <c r="G14" s="6">
        <v>1972351.94</v>
      </c>
      <c r="H14" s="6">
        <v>-6307.9900000000007</v>
      </c>
      <c r="I14" s="6">
        <v>-1747852.26</v>
      </c>
      <c r="J14" s="6">
        <f t="shared" ref="J14" si="39">SUM(G14:I14)</f>
        <v>218191.68999999994</v>
      </c>
      <c r="K14" s="12"/>
      <c r="L14" s="6">
        <f t="shared" ref="L14" si="40">B14+G14</f>
        <v>2155666.73</v>
      </c>
      <c r="M14" s="6">
        <f t="shared" ref="M14" si="41">C14+H14</f>
        <v>-6322.9900000000007</v>
      </c>
      <c r="N14" s="6">
        <f t="shared" ref="N14" si="42">D14+I14</f>
        <v>-1882234.78</v>
      </c>
      <c r="O14" s="6">
        <f t="shared" ref="O14" si="43">E14+J14</f>
        <v>267108.95999999996</v>
      </c>
      <c r="P14" s="6"/>
      <c r="Q14" s="6">
        <f>ROUND(O14*0.1,2)</f>
        <v>26710.9</v>
      </c>
      <c r="R14" s="6">
        <f t="shared" ref="R14" si="44">ROUND(Q14*0.15,2)</f>
        <v>4006.64</v>
      </c>
      <c r="S14" s="6">
        <f>ROUND(Q14*0.85,2)-0.01</f>
        <v>22704.260000000002</v>
      </c>
    </row>
    <row r="15" spans="1:19" ht="15" customHeight="1" x14ac:dyDescent="0.25">
      <c r="A15" s="19">
        <f t="shared" si="13"/>
        <v>45885</v>
      </c>
      <c r="B15" s="6">
        <v>225765.86</v>
      </c>
      <c r="C15" s="6">
        <v>0</v>
      </c>
      <c r="D15" s="6">
        <v>-200160.65</v>
      </c>
      <c r="E15" s="6">
        <f t="shared" ref="E15" si="45">SUM(B15:D15)</f>
        <v>25605.209999999992</v>
      </c>
      <c r="F15" s="12"/>
      <c r="G15" s="6">
        <v>2235784.17</v>
      </c>
      <c r="H15" s="6">
        <v>-10731.42</v>
      </c>
      <c r="I15" s="6">
        <v>-1847776.3900000004</v>
      </c>
      <c r="J15" s="6">
        <f t="shared" ref="J15" si="46">SUM(G15:I15)</f>
        <v>377276.35999999964</v>
      </c>
      <c r="K15" s="12"/>
      <c r="L15" s="6">
        <f t="shared" ref="L15" si="47">B15+G15</f>
        <v>2461550.0299999998</v>
      </c>
      <c r="M15" s="6">
        <f t="shared" ref="M15" si="48">C15+H15</f>
        <v>-10731.42</v>
      </c>
      <c r="N15" s="6">
        <f t="shared" ref="N15" si="49">D15+I15</f>
        <v>-2047937.0400000003</v>
      </c>
      <c r="O15" s="6">
        <f t="shared" ref="O15" si="50">E15+J15</f>
        <v>402881.5699999996</v>
      </c>
      <c r="P15" s="6"/>
      <c r="Q15" s="6">
        <f>ROUND(O15*0.1,2)</f>
        <v>40288.160000000003</v>
      </c>
      <c r="R15" s="6">
        <f t="shared" ref="R15" si="51">ROUND(Q15*0.15,2)</f>
        <v>6043.22</v>
      </c>
      <c r="S15" s="6">
        <f t="shared" ref="S15:S20" si="52">ROUND(Q15*0.85,2)</f>
        <v>34244.94</v>
      </c>
    </row>
    <row r="16" spans="1:19" ht="15" customHeight="1" x14ac:dyDescent="0.25">
      <c r="A16" s="19">
        <f t="shared" si="13"/>
        <v>45892</v>
      </c>
      <c r="B16" s="6">
        <v>261440.36</v>
      </c>
      <c r="C16" s="6">
        <v>0</v>
      </c>
      <c r="D16" s="6">
        <v>-194298.06</v>
      </c>
      <c r="E16" s="6">
        <f t="shared" ref="E16" si="53">SUM(B16:D16)</f>
        <v>67142.299999999988</v>
      </c>
      <c r="F16" s="12"/>
      <c r="G16" s="6">
        <v>2596143.2599999998</v>
      </c>
      <c r="H16" s="6">
        <v>-13394.630000000001</v>
      </c>
      <c r="I16" s="6">
        <v>-2212274.96</v>
      </c>
      <c r="J16" s="6">
        <f t="shared" ref="J16" si="54">SUM(G16:I16)</f>
        <v>370473.66999999993</v>
      </c>
      <c r="K16" s="12"/>
      <c r="L16" s="6">
        <f t="shared" ref="L16" si="55">B16+G16</f>
        <v>2857583.6199999996</v>
      </c>
      <c r="M16" s="6">
        <f t="shared" ref="M16" si="56">C16+H16</f>
        <v>-13394.630000000001</v>
      </c>
      <c r="N16" s="6">
        <f t="shared" ref="N16" si="57">D16+I16</f>
        <v>-2406573.02</v>
      </c>
      <c r="O16" s="6">
        <f t="shared" ref="O16" si="58">E16+J16</f>
        <v>437615.96999999991</v>
      </c>
      <c r="P16" s="6"/>
      <c r="Q16" s="6">
        <f>ROUND(O16*0.1,2)</f>
        <v>43761.599999999999</v>
      </c>
      <c r="R16" s="6">
        <f t="shared" ref="R16" si="59">ROUND(Q16*0.15,2)</f>
        <v>6564.24</v>
      </c>
      <c r="S16" s="6">
        <f t="shared" si="52"/>
        <v>37197.360000000001</v>
      </c>
    </row>
    <row r="17" spans="1:19" ht="15" customHeight="1" x14ac:dyDescent="0.25">
      <c r="A17" s="19">
        <f t="shared" si="13"/>
        <v>45899</v>
      </c>
      <c r="B17" s="6">
        <v>390504.86</v>
      </c>
      <c r="C17" s="6">
        <v>0</v>
      </c>
      <c r="D17" s="6">
        <v>-178116.19</v>
      </c>
      <c r="E17" s="6">
        <f t="shared" ref="E17" si="60">SUM(B17:D17)</f>
        <v>212388.66999999998</v>
      </c>
      <c r="F17" s="12"/>
      <c r="G17" s="6">
        <v>3699506.3699999996</v>
      </c>
      <c r="H17" s="6">
        <v>-11712.87</v>
      </c>
      <c r="I17" s="6">
        <v>-2998597.73</v>
      </c>
      <c r="J17" s="6">
        <f t="shared" ref="J17" si="61">SUM(G17:I17)</f>
        <v>689195.76999999955</v>
      </c>
      <c r="K17" s="12"/>
      <c r="L17" s="6">
        <f t="shared" ref="L17" si="62">B17+G17</f>
        <v>4090011.2299999995</v>
      </c>
      <c r="M17" s="6">
        <f t="shared" ref="M17" si="63">C17+H17</f>
        <v>-11712.87</v>
      </c>
      <c r="N17" s="6">
        <f t="shared" ref="N17" si="64">D17+I17</f>
        <v>-3176713.92</v>
      </c>
      <c r="O17" s="6">
        <f t="shared" ref="O17" si="65">E17+J17</f>
        <v>901584.43999999948</v>
      </c>
      <c r="P17" s="6"/>
      <c r="Q17" s="6">
        <f>ROUND(O17*0.1,2)</f>
        <v>90158.44</v>
      </c>
      <c r="R17" s="6">
        <f t="shared" ref="R17" si="66">ROUND(Q17*0.15,2)</f>
        <v>13523.77</v>
      </c>
      <c r="S17" s="6">
        <f t="shared" si="52"/>
        <v>76634.67</v>
      </c>
    </row>
    <row r="18" spans="1:19" ht="15" customHeight="1" x14ac:dyDescent="0.25">
      <c r="A18" s="19">
        <f t="shared" si="13"/>
        <v>45906</v>
      </c>
      <c r="B18" s="6">
        <v>497464.32999999996</v>
      </c>
      <c r="C18" s="6">
        <v>-20</v>
      </c>
      <c r="D18" s="6">
        <v>-298923.07</v>
      </c>
      <c r="E18" s="6">
        <f t="shared" ref="E18" si="67">SUM(B18:D18)</f>
        <v>198521.25999999995</v>
      </c>
      <c r="F18" s="12"/>
      <c r="G18" s="6">
        <v>4618295.2300000004</v>
      </c>
      <c r="H18" s="6">
        <v>-9836.18</v>
      </c>
      <c r="I18" s="6">
        <v>-3575422.14</v>
      </c>
      <c r="J18" s="6">
        <f t="shared" ref="J18" si="68">SUM(G18:I18)</f>
        <v>1033036.9100000006</v>
      </c>
      <c r="K18" s="12"/>
      <c r="L18" s="6">
        <f t="shared" ref="L18" si="69">B18+G18</f>
        <v>5115759.5600000005</v>
      </c>
      <c r="M18" s="6">
        <f t="shared" ref="M18" si="70">C18+H18</f>
        <v>-9856.18</v>
      </c>
      <c r="N18" s="6">
        <f t="shared" ref="N18" si="71">D18+I18</f>
        <v>-3874345.21</v>
      </c>
      <c r="O18" s="6">
        <f t="shared" ref="O18" si="72">E18+J18</f>
        <v>1231558.1700000006</v>
      </c>
      <c r="P18" s="6"/>
      <c r="Q18" s="6">
        <f>ROUND(O18*0.1,2)+0.01</f>
        <v>123155.83</v>
      </c>
      <c r="R18" s="6">
        <f t="shared" ref="R18" si="73">ROUND(Q18*0.15,2)</f>
        <v>18473.37</v>
      </c>
      <c r="S18" s="6">
        <f t="shared" si="52"/>
        <v>104682.46</v>
      </c>
    </row>
    <row r="19" spans="1:19" ht="15" customHeight="1" x14ac:dyDescent="0.25">
      <c r="A19" s="19">
        <f t="shared" si="13"/>
        <v>45913</v>
      </c>
      <c r="B19" s="6">
        <v>511846.42999999993</v>
      </c>
      <c r="C19" s="6">
        <v>-420</v>
      </c>
      <c r="D19" s="6">
        <v>-488521.14000000007</v>
      </c>
      <c r="E19" s="6">
        <f t="shared" ref="E19" si="74">SUM(B19:D19)</f>
        <v>22905.289999999863</v>
      </c>
      <c r="F19" s="12"/>
      <c r="G19" s="6">
        <v>5046568.05</v>
      </c>
      <c r="H19" s="6">
        <v>-8961.44</v>
      </c>
      <c r="I19" s="6">
        <v>-5021145.7300000004</v>
      </c>
      <c r="J19" s="6">
        <f t="shared" ref="J19" si="75">SUM(G19:I19)</f>
        <v>16460.879999998957</v>
      </c>
      <c r="K19" s="12"/>
      <c r="L19" s="6">
        <f t="shared" ref="L19" si="76">B19+G19</f>
        <v>5558414.4799999995</v>
      </c>
      <c r="M19" s="6">
        <f t="shared" ref="M19" si="77">C19+H19</f>
        <v>-9381.44</v>
      </c>
      <c r="N19" s="6">
        <f t="shared" ref="N19" si="78">D19+I19</f>
        <v>-5509666.8700000001</v>
      </c>
      <c r="O19" s="6">
        <f t="shared" ref="O19" si="79">E19+J19</f>
        <v>39366.16999999882</v>
      </c>
      <c r="P19" s="6"/>
      <c r="Q19" s="6">
        <f>ROUND(O19*0.1,2)+0.01</f>
        <v>3936.63</v>
      </c>
      <c r="R19" s="6">
        <f t="shared" ref="R19" si="80">ROUND(Q19*0.15,2)</f>
        <v>590.49</v>
      </c>
      <c r="S19" s="6">
        <f t="shared" si="52"/>
        <v>3346.14</v>
      </c>
    </row>
    <row r="20" spans="1:19" ht="15" customHeight="1" x14ac:dyDescent="0.25">
      <c r="A20" s="19">
        <f t="shared" si="13"/>
        <v>45920</v>
      </c>
      <c r="B20" s="6">
        <v>495025.71</v>
      </c>
      <c r="C20" s="6">
        <v>-5010</v>
      </c>
      <c r="D20" s="6">
        <v>-570870.57999999996</v>
      </c>
      <c r="E20" s="6">
        <f t="shared" ref="E20" si="81">SUM(B20:D20)</f>
        <v>-80854.869999999937</v>
      </c>
      <c r="F20" s="12"/>
      <c r="G20" s="6">
        <v>4670785.62</v>
      </c>
      <c r="H20" s="6">
        <v>-9287.7000000000007</v>
      </c>
      <c r="I20" s="6">
        <v>-4331445.08</v>
      </c>
      <c r="J20" s="6">
        <f t="shared" ref="J20" si="82">SUM(G20:I20)</f>
        <v>330052.83999999985</v>
      </c>
      <c r="K20" s="12"/>
      <c r="L20" s="6">
        <f t="shared" ref="L20" si="83">B20+G20</f>
        <v>5165811.33</v>
      </c>
      <c r="M20" s="6">
        <f t="shared" ref="M20" si="84">C20+H20</f>
        <v>-14297.7</v>
      </c>
      <c r="N20" s="6">
        <f t="shared" ref="N20" si="85">D20+I20</f>
        <v>-4902315.66</v>
      </c>
      <c r="O20" s="6">
        <f t="shared" ref="O20" si="86">E20+J20</f>
        <v>249197.96999999991</v>
      </c>
      <c r="P20" s="6"/>
      <c r="Q20" s="6">
        <f>ROUND(O20*0.1,2)-0.02</f>
        <v>24919.78</v>
      </c>
      <c r="R20" s="6">
        <f t="shared" ref="R20" si="87">ROUND(Q20*0.15,2)</f>
        <v>3737.97</v>
      </c>
      <c r="S20" s="6">
        <f t="shared" si="52"/>
        <v>21181.81</v>
      </c>
    </row>
    <row r="21" spans="1:19" ht="15" customHeight="1" x14ac:dyDescent="0.25">
      <c r="A21" s="19">
        <f t="shared" si="13"/>
        <v>45927</v>
      </c>
      <c r="B21" s="6">
        <v>585026.72</v>
      </c>
      <c r="C21" s="6">
        <v>-100</v>
      </c>
      <c r="D21" s="6">
        <v>-472300.99</v>
      </c>
      <c r="E21" s="6">
        <f t="shared" ref="E21" si="88">SUM(B21:D21)</f>
        <v>112625.72999999998</v>
      </c>
      <c r="F21" s="12"/>
      <c r="G21" s="6">
        <v>5056590.05</v>
      </c>
      <c r="H21" s="6">
        <v>-7209.619999999999</v>
      </c>
      <c r="I21" s="6">
        <v>-3839970.73</v>
      </c>
      <c r="J21" s="6">
        <f t="shared" ref="J21" si="89">SUM(G21:I21)</f>
        <v>1209409.6999999997</v>
      </c>
      <c r="K21" s="12"/>
      <c r="L21" s="6">
        <f t="shared" ref="L21" si="90">B21+G21</f>
        <v>5641616.7699999996</v>
      </c>
      <c r="M21" s="6">
        <f t="shared" ref="M21" si="91">C21+H21</f>
        <v>-7309.619999999999</v>
      </c>
      <c r="N21" s="6">
        <f t="shared" ref="N21" si="92">D21+I21</f>
        <v>-4312271.72</v>
      </c>
      <c r="O21" s="6">
        <f t="shared" ref="O21" si="93">E21+J21</f>
        <v>1322035.4299999997</v>
      </c>
      <c r="P21" s="6"/>
      <c r="Q21" s="6">
        <f>ROUND(O21*0.1,2)</f>
        <v>132203.54</v>
      </c>
      <c r="R21" s="6">
        <f t="shared" ref="R21" si="94">ROUND(Q21*0.15,2)</f>
        <v>19830.53</v>
      </c>
      <c r="S21" s="6">
        <f t="shared" ref="S21" si="95">ROUND(Q21*0.85,2)</f>
        <v>112373.01</v>
      </c>
    </row>
    <row r="22" spans="1:19" ht="15" customHeight="1" x14ac:dyDescent="0.25">
      <c r="A22" s="19">
        <f t="shared" si="13"/>
        <v>45934</v>
      </c>
      <c r="B22" s="6">
        <v>433999.86</v>
      </c>
      <c r="C22" s="6">
        <v>0</v>
      </c>
      <c r="D22" s="6">
        <v>-383754.31000000006</v>
      </c>
      <c r="E22" s="6">
        <f t="shared" ref="E22" si="96">SUM(B22:D22)</f>
        <v>50245.54999999993</v>
      </c>
      <c r="F22" s="12"/>
      <c r="G22" s="6">
        <v>5306946.79</v>
      </c>
      <c r="H22" s="6">
        <v>-9737.75</v>
      </c>
      <c r="I22" s="6">
        <v>-5251232.4399999995</v>
      </c>
      <c r="J22" s="6">
        <f t="shared" ref="J22" si="97">SUM(G22:I22)</f>
        <v>45976.600000000559</v>
      </c>
      <c r="K22" s="12"/>
      <c r="L22" s="6">
        <f t="shared" ref="L22" si="98">B22+G22</f>
        <v>5740946.6500000004</v>
      </c>
      <c r="M22" s="6">
        <f t="shared" ref="M22" si="99">C22+H22</f>
        <v>-9737.75</v>
      </c>
      <c r="N22" s="6">
        <f t="shared" ref="N22" si="100">D22+I22</f>
        <v>-5634986.75</v>
      </c>
      <c r="O22" s="6">
        <f t="shared" ref="O22" si="101">E22+J22</f>
        <v>96222.150000000489</v>
      </c>
      <c r="P22" s="6"/>
      <c r="Q22" s="6">
        <f>ROUND(O22*0.1,2)</f>
        <v>9622.2199999999993</v>
      </c>
      <c r="R22" s="6">
        <f t="shared" ref="R22" si="102">ROUND(Q22*0.15,2)</f>
        <v>1443.33</v>
      </c>
      <c r="S22" s="6">
        <f t="shared" ref="S22" si="103">ROUND(Q22*0.85,2)</f>
        <v>8178.89</v>
      </c>
    </row>
    <row r="23" spans="1:19" ht="15" customHeight="1" x14ac:dyDescent="0.25">
      <c r="A23" s="19">
        <f t="shared" si="13"/>
        <v>45941</v>
      </c>
      <c r="B23" s="6">
        <v>438208.51</v>
      </c>
      <c r="C23" s="6">
        <v>-10</v>
      </c>
      <c r="D23" s="6">
        <v>-367355.52999999997</v>
      </c>
      <c r="E23" s="6">
        <f t="shared" ref="E23" si="104">SUM(B23:D23)</f>
        <v>70842.98000000004</v>
      </c>
      <c r="F23" s="12"/>
      <c r="G23" s="6">
        <v>5025718.59</v>
      </c>
      <c r="H23" s="6">
        <v>-8019.24</v>
      </c>
      <c r="I23" s="6">
        <v>-4283117.7899999991</v>
      </c>
      <c r="J23" s="6">
        <f t="shared" ref="J23" si="105">SUM(G23:I23)</f>
        <v>734581.56000000052</v>
      </c>
      <c r="K23" s="12"/>
      <c r="L23" s="6">
        <f t="shared" ref="L23" si="106">B23+G23</f>
        <v>5463927.0999999996</v>
      </c>
      <c r="M23" s="6">
        <f t="shared" ref="M23" si="107">C23+H23</f>
        <v>-8029.24</v>
      </c>
      <c r="N23" s="6">
        <f t="shared" ref="N23" si="108">D23+I23</f>
        <v>-4650473.3199999994</v>
      </c>
      <c r="O23" s="6">
        <f t="shared" ref="O23" si="109">E23+J23</f>
        <v>805424.5400000005</v>
      </c>
      <c r="P23" s="6"/>
      <c r="Q23" s="6">
        <f>ROUND(O23*0.1,2)+0.01</f>
        <v>80542.459999999992</v>
      </c>
      <c r="R23" s="6">
        <f t="shared" ref="R23" si="110">ROUND(Q23*0.15,2)</f>
        <v>12081.37</v>
      </c>
      <c r="S23" s="6">
        <f t="shared" ref="S23" si="111">ROUND(Q23*0.85,2)</f>
        <v>68461.09</v>
      </c>
    </row>
    <row r="24" spans="1:19" ht="15" customHeight="1" x14ac:dyDescent="0.25">
      <c r="A24" s="19">
        <f t="shared" si="13"/>
        <v>45948</v>
      </c>
      <c r="B24" s="6">
        <v>379484.44999999995</v>
      </c>
      <c r="C24" s="6">
        <v>-70</v>
      </c>
      <c r="D24" s="6">
        <v>-364562.24</v>
      </c>
      <c r="E24" s="6">
        <f t="shared" ref="E24" si="112">SUM(B24:D24)</f>
        <v>14852.209999999963</v>
      </c>
      <c r="F24" s="12"/>
      <c r="G24" s="6">
        <v>4982141.58</v>
      </c>
      <c r="H24" s="6">
        <v>-9411.0499999999993</v>
      </c>
      <c r="I24" s="6">
        <v>-4293149.79</v>
      </c>
      <c r="J24" s="6">
        <f t="shared" ref="J24" si="113">SUM(G24:I24)</f>
        <v>679580.74000000022</v>
      </c>
      <c r="K24" s="12"/>
      <c r="L24" s="6">
        <f t="shared" ref="L24" si="114">B24+G24</f>
        <v>5361626.03</v>
      </c>
      <c r="M24" s="6">
        <f t="shared" ref="M24" si="115">C24+H24</f>
        <v>-9481.0499999999993</v>
      </c>
      <c r="N24" s="6">
        <f t="shared" ref="N24" si="116">D24+I24</f>
        <v>-4657712.03</v>
      </c>
      <c r="O24" s="6">
        <f t="shared" ref="O24" si="117">E24+J24</f>
        <v>694432.95000000019</v>
      </c>
      <c r="P24" s="6"/>
      <c r="Q24" s="6">
        <f>ROUND(O24*0.1,2)</f>
        <v>69443.3</v>
      </c>
      <c r="R24" s="6">
        <f t="shared" ref="R24" si="118">ROUND(Q24*0.15,2)</f>
        <v>10416.5</v>
      </c>
      <c r="S24" s="6">
        <f>ROUND(Q24*0.85,2)-0.01</f>
        <v>59026.799999999996</v>
      </c>
    </row>
    <row r="25" spans="1:19" ht="15" customHeight="1" x14ac:dyDescent="0.25">
      <c r="A25" s="19"/>
      <c r="B25" s="6"/>
      <c r="C25" s="6"/>
      <c r="D25" s="6"/>
      <c r="E25" s="6"/>
      <c r="F25" s="12"/>
      <c r="G25" s="6"/>
      <c r="H25" s="6"/>
      <c r="I25" s="6"/>
      <c r="J25" s="6"/>
      <c r="K25" s="12"/>
      <c r="L25" s="6"/>
      <c r="M25" s="6"/>
      <c r="N25" s="6"/>
      <c r="O25" s="6"/>
      <c r="P25" s="6"/>
      <c r="Q25" s="6"/>
      <c r="R25" s="6"/>
      <c r="S25" s="6"/>
    </row>
    <row r="26" spans="1:19" ht="15" customHeight="1" thickBot="1" x14ac:dyDescent="0.3">
      <c r="B26" s="7">
        <f>SUM(B9:B25)</f>
        <v>5193113.1729999995</v>
      </c>
      <c r="C26" s="7">
        <f t="shared" ref="C26:E26" si="119">SUM(C9:C25)</f>
        <v>-5645</v>
      </c>
      <c r="D26" s="7">
        <f t="shared" si="119"/>
        <v>-4380849.2300000004</v>
      </c>
      <c r="E26" s="7">
        <f t="shared" si="119"/>
        <v>806618.94299999997</v>
      </c>
      <c r="F26" s="12"/>
      <c r="G26" s="7">
        <f>SUM(G9:G25)</f>
        <v>56126668.399999991</v>
      </c>
      <c r="H26" s="7">
        <f t="shared" ref="H26:J26" si="120">SUM(H9:H25)</f>
        <v>-150883.41999999998</v>
      </c>
      <c r="I26" s="7">
        <f t="shared" si="120"/>
        <v>-48588947.409999996</v>
      </c>
      <c r="J26" s="7">
        <f t="shared" si="120"/>
        <v>7386837.5699999994</v>
      </c>
      <c r="K26" s="12"/>
      <c r="L26" s="7">
        <f>SUM(L9:L25)</f>
        <v>61319781.572999999</v>
      </c>
      <c r="M26" s="7">
        <f t="shared" ref="M26:O26" si="121">SUM(M9:M25)</f>
        <v>-156528.41999999998</v>
      </c>
      <c r="N26" s="7">
        <f t="shared" si="121"/>
        <v>-52969796.640000001</v>
      </c>
      <c r="O26" s="7">
        <f t="shared" si="121"/>
        <v>8193456.5129999993</v>
      </c>
      <c r="P26" s="12"/>
      <c r="Q26" s="7">
        <f>SUM(Q9:Q25)</f>
        <v>819345.69000000006</v>
      </c>
      <c r="R26" s="7">
        <f t="shared" ref="R26:S26" si="122">SUM(R9:R25)</f>
        <v>122901.86</v>
      </c>
      <c r="S26" s="7">
        <f t="shared" si="122"/>
        <v>696443.83000000007</v>
      </c>
    </row>
    <row r="27" spans="1:19" ht="15" customHeight="1" thickTop="1" x14ac:dyDescent="0.25"/>
    <row r="28" spans="1:19" ht="15" customHeight="1" x14ac:dyDescent="0.25">
      <c r="A28" s="11" t="s">
        <v>23</v>
      </c>
    </row>
    <row r="29" spans="1:19" ht="15" customHeight="1" x14ac:dyDescent="0.25">
      <c r="A29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29"/>
  <sheetViews>
    <sheetView zoomScaleNormal="100" workbookViewId="0">
      <pane ySplit="6" topLeftCell="A7" activePane="bottomLeft" state="frozen"/>
      <selection activeCell="A4" sqref="A4:S4"/>
      <selection pane="bottomLeft" activeCell="A25" sqref="A25"/>
    </sheetView>
  </sheetViews>
  <sheetFormatPr defaultColWidth="10.7109375" defaultRowHeight="15" customHeight="1" x14ac:dyDescent="0.25"/>
  <cols>
    <col min="1" max="1" width="10.85546875" style="2" bestFit="1" customWidth="1"/>
    <col min="2" max="2" width="14.7109375" style="1" customWidth="1"/>
    <col min="3" max="3" width="12.7109375" style="1" customWidth="1"/>
    <col min="4" max="4" width="15.7109375" style="1" customWidth="1"/>
    <col min="5" max="5" width="15" style="1" customWidth="1"/>
    <col min="6" max="6" width="4.7109375" style="1" customWidth="1"/>
    <col min="7" max="7" width="16.7109375" style="1" customWidth="1"/>
    <col min="8" max="8" width="12.7109375" style="1" customWidth="1"/>
    <col min="9" max="9" width="17.7109375" style="1" customWidth="1"/>
    <col min="10" max="10" width="15.7109375" style="1" customWidth="1"/>
    <col min="11" max="11" width="4.7109375" style="1" customWidth="1"/>
    <col min="12" max="12" width="16.7109375" style="1" customWidth="1"/>
    <col min="13" max="13" width="13.4257812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24</v>
      </c>
      <c r="B5" s="6">
        <v>3655557.75</v>
      </c>
      <c r="C5" s="6">
        <v>-5720</v>
      </c>
      <c r="D5" s="6">
        <v>-3262606.5</v>
      </c>
      <c r="E5" s="6">
        <v>387231.25</v>
      </c>
      <c r="F5" s="12"/>
      <c r="G5" s="16">
        <v>220341928.56000006</v>
      </c>
      <c r="H5" s="16">
        <v>-41875.799999999988</v>
      </c>
      <c r="I5" s="16">
        <v>-193330061.70999998</v>
      </c>
      <c r="J5" s="16">
        <v>26969991.049999997</v>
      </c>
      <c r="K5" s="12"/>
      <c r="L5" s="6">
        <v>223997486.31000006</v>
      </c>
      <c r="M5" s="6">
        <v>-47595.799999999981</v>
      </c>
      <c r="N5" s="6">
        <v>-196592668.20999998</v>
      </c>
      <c r="O5" s="6">
        <v>27357222.299999997</v>
      </c>
      <c r="P5" s="12"/>
      <c r="Q5" s="6">
        <v>2735722.2600000007</v>
      </c>
      <c r="R5" s="6">
        <v>410358.34</v>
      </c>
      <c r="S5" s="6">
        <v>2325363.9199999995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19" t="str">
        <f>Mountaineer!A9</f>
        <v>7/5/2025 *</v>
      </c>
      <c r="B9" s="6">
        <v>6009.25</v>
      </c>
      <c r="C9" s="6">
        <v>0</v>
      </c>
      <c r="D9" s="6">
        <v>-4641</v>
      </c>
      <c r="E9" s="6">
        <f t="shared" ref="E9" si="0">SUM(B9:D9)</f>
        <v>1368.25</v>
      </c>
      <c r="F9" s="12"/>
      <c r="G9" s="6">
        <v>1683591.5899999999</v>
      </c>
      <c r="H9" s="6">
        <v>-210</v>
      </c>
      <c r="I9" s="6">
        <v>-1434584.0899999999</v>
      </c>
      <c r="J9" s="6">
        <f t="shared" ref="J9" si="1">SUM(G9:I9)</f>
        <v>248797.5</v>
      </c>
      <c r="K9" s="12"/>
      <c r="L9" s="6">
        <f t="shared" ref="L9:O9" si="2">B9+G9</f>
        <v>1689600.8399999999</v>
      </c>
      <c r="M9" s="6">
        <f t="shared" si="2"/>
        <v>-210</v>
      </c>
      <c r="N9" s="6">
        <f t="shared" si="2"/>
        <v>-1439225.0899999999</v>
      </c>
      <c r="O9" s="6">
        <f t="shared" si="2"/>
        <v>250165.75</v>
      </c>
      <c r="P9" s="6"/>
      <c r="Q9" s="6">
        <f t="shared" ref="Q9:Q14" si="3">ROUND(O9*0.1,2)</f>
        <v>25016.58</v>
      </c>
      <c r="R9" s="6">
        <f t="shared" ref="R9" si="4">ROUND(Q9*0.15,2)</f>
        <v>3752.49</v>
      </c>
      <c r="S9" s="6">
        <f t="shared" ref="S9" si="5">ROUND(Q9*0.85,2)</f>
        <v>21264.09</v>
      </c>
    </row>
    <row r="10" spans="1:19" ht="15" customHeight="1" x14ac:dyDescent="0.25">
      <c r="A10" s="19">
        <f>Mountaineer!A10</f>
        <v>45850</v>
      </c>
      <c r="B10" s="6">
        <v>21600.5</v>
      </c>
      <c r="C10" s="6">
        <v>0</v>
      </c>
      <c r="D10" s="6">
        <v>-24377.25</v>
      </c>
      <c r="E10" s="6">
        <f t="shared" ref="E10" si="6">SUM(B10:D10)</f>
        <v>-2776.75</v>
      </c>
      <c r="F10" s="12"/>
      <c r="G10" s="6">
        <v>2229607.23</v>
      </c>
      <c r="H10" s="6">
        <v>-572.04999999999995</v>
      </c>
      <c r="I10" s="6">
        <v>-2203870.38</v>
      </c>
      <c r="J10" s="6">
        <f t="shared" ref="J10" si="7">SUM(G10:I10)</f>
        <v>25164.800000000279</v>
      </c>
      <c r="K10" s="12"/>
      <c r="L10" s="6">
        <f t="shared" ref="L10" si="8">B10+G10</f>
        <v>2251207.73</v>
      </c>
      <c r="M10" s="6">
        <f t="shared" ref="M10" si="9">C10+H10</f>
        <v>-572.04999999999995</v>
      </c>
      <c r="N10" s="6">
        <f t="shared" ref="N10" si="10">D10+I10</f>
        <v>-2228247.63</v>
      </c>
      <c r="O10" s="6">
        <f t="shared" ref="O10" si="11">E10+J10</f>
        <v>22388.050000000279</v>
      </c>
      <c r="P10" s="6"/>
      <c r="Q10" s="6">
        <f t="shared" si="3"/>
        <v>2238.81</v>
      </c>
      <c r="R10" s="6">
        <f t="shared" ref="R10" si="12">ROUND(Q10*0.15,2)</f>
        <v>335.82</v>
      </c>
      <c r="S10" s="6">
        <f t="shared" ref="S10" si="13">ROUND(Q10*0.85,2)</f>
        <v>1902.99</v>
      </c>
    </row>
    <row r="11" spans="1:19" ht="15" customHeight="1" x14ac:dyDescent="0.25">
      <c r="A11" s="19">
        <f t="shared" ref="A11:A24" si="14">A10+7</f>
        <v>45857</v>
      </c>
      <c r="B11" s="6">
        <v>12598.5</v>
      </c>
      <c r="C11" s="6">
        <v>0</v>
      </c>
      <c r="D11" s="6">
        <v>-8037.75</v>
      </c>
      <c r="E11" s="6">
        <f t="shared" ref="E11" si="15">SUM(B11:D11)</f>
        <v>4560.75</v>
      </c>
      <c r="F11" s="12"/>
      <c r="G11" s="6">
        <v>1764613.79</v>
      </c>
      <c r="H11" s="6">
        <v>-122</v>
      </c>
      <c r="I11" s="6">
        <v>-1418772.22</v>
      </c>
      <c r="J11" s="6">
        <f t="shared" ref="J11" si="16">SUM(G11:I11)</f>
        <v>345719.57000000007</v>
      </c>
      <c r="K11" s="12"/>
      <c r="L11" s="6">
        <f t="shared" ref="L11" si="17">B11+G11</f>
        <v>1777212.29</v>
      </c>
      <c r="M11" s="6">
        <f t="shared" ref="M11" si="18">C11+H11</f>
        <v>-122</v>
      </c>
      <c r="N11" s="6">
        <f t="shared" ref="N11" si="19">D11+I11</f>
        <v>-1426809.97</v>
      </c>
      <c r="O11" s="6">
        <f t="shared" ref="O11" si="20">E11+J11</f>
        <v>350280.32000000007</v>
      </c>
      <c r="P11" s="6"/>
      <c r="Q11" s="6">
        <f t="shared" si="3"/>
        <v>35028.03</v>
      </c>
      <c r="R11" s="6">
        <f t="shared" ref="R11" si="21">ROUND(Q11*0.15,2)</f>
        <v>5254.2</v>
      </c>
      <c r="S11" s="6">
        <f t="shared" ref="S11" si="22">ROUND(Q11*0.85,2)</f>
        <v>29773.83</v>
      </c>
    </row>
    <row r="12" spans="1:19" ht="15" customHeight="1" x14ac:dyDescent="0.25">
      <c r="A12" s="19">
        <f t="shared" si="14"/>
        <v>45864</v>
      </c>
      <c r="B12" s="6">
        <v>17347</v>
      </c>
      <c r="C12" s="6">
        <v>-10</v>
      </c>
      <c r="D12" s="6">
        <v>-10504.25</v>
      </c>
      <c r="E12" s="6">
        <f t="shared" ref="E12" si="23">SUM(B12:D12)</f>
        <v>6832.75</v>
      </c>
      <c r="F12" s="12"/>
      <c r="G12" s="6">
        <v>2002296.02</v>
      </c>
      <c r="H12" s="6">
        <v>-134.59</v>
      </c>
      <c r="I12" s="6">
        <v>-1752784.9</v>
      </c>
      <c r="J12" s="6">
        <f t="shared" ref="J12" si="24">SUM(G12:I12)</f>
        <v>249376.53000000003</v>
      </c>
      <c r="K12" s="12"/>
      <c r="L12" s="6">
        <f t="shared" ref="L12" si="25">B12+G12</f>
        <v>2019643.02</v>
      </c>
      <c r="M12" s="6">
        <f t="shared" ref="M12" si="26">C12+H12</f>
        <v>-144.59</v>
      </c>
      <c r="N12" s="6">
        <f t="shared" ref="N12" si="27">D12+I12</f>
        <v>-1763289.15</v>
      </c>
      <c r="O12" s="6">
        <f t="shared" ref="O12" si="28">E12+J12</f>
        <v>256209.28000000003</v>
      </c>
      <c r="P12" s="6"/>
      <c r="Q12" s="6">
        <f t="shared" si="3"/>
        <v>25620.93</v>
      </c>
      <c r="R12" s="6">
        <f t="shared" ref="R12" si="29">ROUND(Q12*0.15,2)</f>
        <v>3843.14</v>
      </c>
      <c r="S12" s="6">
        <f t="shared" ref="S12" si="30">ROUND(Q12*0.85,2)</f>
        <v>21777.79</v>
      </c>
    </row>
    <row r="13" spans="1:19" ht="15" customHeight="1" x14ac:dyDescent="0.25">
      <c r="A13" s="19">
        <f t="shared" si="14"/>
        <v>45871</v>
      </c>
      <c r="B13" s="6">
        <v>12509.25</v>
      </c>
      <c r="C13" s="6">
        <v>0</v>
      </c>
      <c r="D13" s="6">
        <v>-11592.5</v>
      </c>
      <c r="E13" s="6">
        <f t="shared" ref="E13" si="31">SUM(B13:D13)</f>
        <v>916.75</v>
      </c>
      <c r="F13" s="12"/>
      <c r="G13" s="6">
        <v>2098884.23</v>
      </c>
      <c r="H13" s="6">
        <v>-868.66</v>
      </c>
      <c r="I13" s="6">
        <v>-1635720.8499999999</v>
      </c>
      <c r="J13" s="6">
        <f t="shared" ref="J13" si="32">SUM(G13:I13)</f>
        <v>462294.72</v>
      </c>
      <c r="K13" s="12"/>
      <c r="L13" s="6">
        <f t="shared" ref="L13" si="33">B13+G13</f>
        <v>2111393.48</v>
      </c>
      <c r="M13" s="6">
        <f t="shared" ref="M13" si="34">C13+H13</f>
        <v>-868.66</v>
      </c>
      <c r="N13" s="6">
        <f t="shared" ref="N13" si="35">D13+I13</f>
        <v>-1647313.3499999999</v>
      </c>
      <c r="O13" s="6">
        <f t="shared" ref="O13" si="36">E13+J13</f>
        <v>463211.47</v>
      </c>
      <c r="P13" s="6"/>
      <c r="Q13" s="6">
        <f t="shared" si="3"/>
        <v>46321.15</v>
      </c>
      <c r="R13" s="6">
        <f t="shared" ref="R13" si="37">ROUND(Q13*0.15,2)</f>
        <v>6948.17</v>
      </c>
      <c r="S13" s="6">
        <f t="shared" ref="S13" si="38">ROUND(Q13*0.85,2)</f>
        <v>39372.980000000003</v>
      </c>
    </row>
    <row r="14" spans="1:19" ht="15" customHeight="1" x14ac:dyDescent="0.25">
      <c r="A14" s="19">
        <f t="shared" si="14"/>
        <v>45878</v>
      </c>
      <c r="B14" s="6">
        <v>17846.25</v>
      </c>
      <c r="C14" s="6">
        <v>-238</v>
      </c>
      <c r="D14" s="6">
        <v>-14581</v>
      </c>
      <c r="E14" s="6">
        <f t="shared" ref="E14" si="39">SUM(B14:D14)</f>
        <v>3027.25</v>
      </c>
      <c r="F14" s="12"/>
      <c r="G14" s="6">
        <v>1898603.9000000001</v>
      </c>
      <c r="H14" s="6">
        <v>-473.61</v>
      </c>
      <c r="I14" s="6">
        <v>-1633732.9700000002</v>
      </c>
      <c r="J14" s="6">
        <f t="shared" ref="J14" si="40">SUM(G14:I14)</f>
        <v>264397.31999999983</v>
      </c>
      <c r="K14" s="12"/>
      <c r="L14" s="6">
        <f t="shared" ref="L14" si="41">B14+G14</f>
        <v>1916450.1500000001</v>
      </c>
      <c r="M14" s="6">
        <f t="shared" ref="M14" si="42">C14+H14</f>
        <v>-711.61</v>
      </c>
      <c r="N14" s="6">
        <f t="shared" ref="N14" si="43">D14+I14</f>
        <v>-1648313.9700000002</v>
      </c>
      <c r="O14" s="6">
        <f t="shared" ref="O14" si="44">E14+J14</f>
        <v>267424.56999999983</v>
      </c>
      <c r="P14" s="6"/>
      <c r="Q14" s="6">
        <f t="shared" si="3"/>
        <v>26742.46</v>
      </c>
      <c r="R14" s="6">
        <f t="shared" ref="R14" si="45">ROUND(Q14*0.15,2)</f>
        <v>4011.37</v>
      </c>
      <c r="S14" s="6">
        <f t="shared" ref="S14" si="46">ROUND(Q14*0.85,2)</f>
        <v>22731.09</v>
      </c>
    </row>
    <row r="15" spans="1:19" ht="15" customHeight="1" x14ac:dyDescent="0.25">
      <c r="A15" s="19">
        <f t="shared" si="14"/>
        <v>45885</v>
      </c>
      <c r="B15" s="6">
        <v>17368.5</v>
      </c>
      <c r="C15" s="6">
        <v>0</v>
      </c>
      <c r="D15" s="6">
        <v>-10430.25</v>
      </c>
      <c r="E15" s="6">
        <f t="shared" ref="E15" si="47">SUM(B15:D15)</f>
        <v>6938.25</v>
      </c>
      <c r="F15" s="12"/>
      <c r="G15" s="6">
        <v>2493793.7599999998</v>
      </c>
      <c r="H15" s="6">
        <v>-4</v>
      </c>
      <c r="I15" s="6">
        <v>-2016724.33</v>
      </c>
      <c r="J15" s="6">
        <f t="shared" ref="J15" si="48">SUM(G15:I15)</f>
        <v>477065.4299999997</v>
      </c>
      <c r="K15" s="12"/>
      <c r="L15" s="6">
        <f t="shared" ref="L15" si="49">B15+G15</f>
        <v>2511162.2599999998</v>
      </c>
      <c r="M15" s="6">
        <f t="shared" ref="M15" si="50">C15+H15</f>
        <v>-4</v>
      </c>
      <c r="N15" s="6">
        <f t="shared" ref="N15" si="51">D15+I15</f>
        <v>-2027154.58</v>
      </c>
      <c r="O15" s="6">
        <f t="shared" ref="O15" si="52">E15+J15</f>
        <v>484003.6799999997</v>
      </c>
      <c r="P15" s="6"/>
      <c r="Q15" s="6">
        <f t="shared" ref="Q15" si="53">ROUND(O15*0.1,2)</f>
        <v>48400.37</v>
      </c>
      <c r="R15" s="6">
        <f t="shared" ref="R15" si="54">ROUND(Q15*0.15,2)</f>
        <v>7260.06</v>
      </c>
      <c r="S15" s="6">
        <f t="shared" ref="S15" si="55">ROUND(Q15*0.85,2)</f>
        <v>41140.31</v>
      </c>
    </row>
    <row r="16" spans="1:19" ht="15" customHeight="1" x14ac:dyDescent="0.25">
      <c r="A16" s="19">
        <f t="shared" si="14"/>
        <v>45892</v>
      </c>
      <c r="B16" s="6">
        <v>8755</v>
      </c>
      <c r="C16" s="6">
        <v>0</v>
      </c>
      <c r="D16" s="6">
        <v>-4527.75</v>
      </c>
      <c r="E16" s="6">
        <f t="shared" ref="E16" si="56">SUM(B16:D16)</f>
        <v>4227.25</v>
      </c>
      <c r="F16" s="12"/>
      <c r="G16" s="6">
        <v>2710900.9000000004</v>
      </c>
      <c r="H16" s="6">
        <v>0</v>
      </c>
      <c r="I16" s="6">
        <v>-2365682.7399999998</v>
      </c>
      <c r="J16" s="6">
        <f t="shared" ref="J16" si="57">SUM(G16:I16)</f>
        <v>345218.16000000061</v>
      </c>
      <c r="K16" s="12"/>
      <c r="L16" s="6">
        <f t="shared" ref="L16" si="58">B16+G16</f>
        <v>2719655.9000000004</v>
      </c>
      <c r="M16" s="6">
        <f t="shared" ref="M16" si="59">C16+H16</f>
        <v>0</v>
      </c>
      <c r="N16" s="6">
        <f t="shared" ref="N16" si="60">D16+I16</f>
        <v>-2370210.4899999998</v>
      </c>
      <c r="O16" s="6">
        <f t="shared" ref="O16" si="61">E16+J16</f>
        <v>349445.41000000061</v>
      </c>
      <c r="P16" s="6"/>
      <c r="Q16" s="6">
        <f t="shared" ref="Q16" si="62">ROUND(O16*0.1,2)</f>
        <v>34944.54</v>
      </c>
      <c r="R16" s="6">
        <f t="shared" ref="R16" si="63">ROUND(Q16*0.15,2)</f>
        <v>5241.68</v>
      </c>
      <c r="S16" s="6">
        <f t="shared" ref="S16" si="64">ROUND(Q16*0.85,2)</f>
        <v>29702.86</v>
      </c>
    </row>
    <row r="17" spans="1:19" ht="15" customHeight="1" x14ac:dyDescent="0.25">
      <c r="A17" s="19">
        <f t="shared" si="14"/>
        <v>45899</v>
      </c>
      <c r="B17" s="6">
        <v>11145.5</v>
      </c>
      <c r="C17" s="6">
        <v>-50</v>
      </c>
      <c r="D17" s="6">
        <v>-6696.75</v>
      </c>
      <c r="E17" s="6">
        <f t="shared" ref="E17" si="65">SUM(B17:D17)</f>
        <v>4398.75</v>
      </c>
      <c r="F17" s="12"/>
      <c r="G17" s="6">
        <v>3061706.6000000006</v>
      </c>
      <c r="H17" s="6">
        <v>-363.7</v>
      </c>
      <c r="I17" s="6">
        <v>-2290036.5300000003</v>
      </c>
      <c r="J17" s="6">
        <f t="shared" ref="J17" si="66">SUM(G17:I17)</f>
        <v>771306.37000000011</v>
      </c>
      <c r="K17" s="12"/>
      <c r="L17" s="6">
        <f t="shared" ref="L17" si="67">B17+G17</f>
        <v>3072852.1000000006</v>
      </c>
      <c r="M17" s="6">
        <f t="shared" ref="M17" si="68">C17+H17</f>
        <v>-413.7</v>
      </c>
      <c r="N17" s="6">
        <f t="shared" ref="N17" si="69">D17+I17</f>
        <v>-2296733.2800000003</v>
      </c>
      <c r="O17" s="6">
        <f t="shared" ref="O17" si="70">E17+J17</f>
        <v>775705.12000000011</v>
      </c>
      <c r="P17" s="6"/>
      <c r="Q17" s="6">
        <f>ROUND(O17*0.1,2)+0.01</f>
        <v>77570.51999999999</v>
      </c>
      <c r="R17" s="6">
        <f t="shared" ref="R17" si="71">ROUND(Q17*0.15,2)</f>
        <v>11635.58</v>
      </c>
      <c r="S17" s="6">
        <f t="shared" ref="S17" si="72">ROUND(Q17*0.85,2)</f>
        <v>65934.94</v>
      </c>
    </row>
    <row r="18" spans="1:19" ht="15" customHeight="1" x14ac:dyDescent="0.25">
      <c r="A18" s="19">
        <f t="shared" si="14"/>
        <v>45906</v>
      </c>
      <c r="B18" s="6">
        <v>22116.5</v>
      </c>
      <c r="C18" s="6">
        <v>0</v>
      </c>
      <c r="D18" s="6">
        <v>-23737.5</v>
      </c>
      <c r="E18" s="6">
        <f t="shared" ref="E18" si="73">SUM(B18:D18)</f>
        <v>-1621</v>
      </c>
      <c r="F18" s="12"/>
      <c r="G18" s="6">
        <v>3792821.7</v>
      </c>
      <c r="H18" s="6">
        <v>-322.48</v>
      </c>
      <c r="I18" s="6">
        <v>-2649381.91</v>
      </c>
      <c r="J18" s="6">
        <f t="shared" ref="J18" si="74">SUM(G18:I18)</f>
        <v>1143117.31</v>
      </c>
      <c r="K18" s="12"/>
      <c r="L18" s="6">
        <f t="shared" ref="L18" si="75">B18+G18</f>
        <v>3814938.2</v>
      </c>
      <c r="M18" s="6">
        <f t="shared" ref="M18" si="76">C18+H18</f>
        <v>-322.48</v>
      </c>
      <c r="N18" s="6">
        <f t="shared" ref="N18" si="77">D18+I18</f>
        <v>-2673119.41</v>
      </c>
      <c r="O18" s="6">
        <f t="shared" ref="O18" si="78">E18+J18</f>
        <v>1141496.31</v>
      </c>
      <c r="P18" s="6"/>
      <c r="Q18" s="6">
        <f>ROUND(O18*0.1,2)</f>
        <v>114149.63</v>
      </c>
      <c r="R18" s="6">
        <f t="shared" ref="R18" si="79">ROUND(Q18*0.15,2)</f>
        <v>17122.439999999999</v>
      </c>
      <c r="S18" s="6">
        <f t="shared" ref="S18" si="80">ROUND(Q18*0.85,2)</f>
        <v>97027.19</v>
      </c>
    </row>
    <row r="19" spans="1:19" ht="15" customHeight="1" x14ac:dyDescent="0.25">
      <c r="A19" s="19">
        <f t="shared" si="14"/>
        <v>45913</v>
      </c>
      <c r="B19" s="6">
        <v>22339.25</v>
      </c>
      <c r="C19" s="6">
        <v>0</v>
      </c>
      <c r="D19" s="6">
        <v>-15405.75</v>
      </c>
      <c r="E19" s="6">
        <f t="shared" ref="E19" si="81">SUM(B19:D19)</f>
        <v>6933.5</v>
      </c>
      <c r="F19" s="12"/>
      <c r="G19" s="6">
        <v>3627780.7801799998</v>
      </c>
      <c r="H19" s="6">
        <v>-645.6</v>
      </c>
      <c r="I19" s="6">
        <v>-3655504.2597889998</v>
      </c>
      <c r="J19" s="6">
        <f t="shared" ref="J19" si="82">SUM(G19:I19)</f>
        <v>-28369.079609000124</v>
      </c>
      <c r="K19" s="12"/>
      <c r="L19" s="6">
        <f t="shared" ref="L19" si="83">B19+G19</f>
        <v>3650120.0301799998</v>
      </c>
      <c r="M19" s="6">
        <f t="shared" ref="M19" si="84">C19+H19</f>
        <v>-645.6</v>
      </c>
      <c r="N19" s="6">
        <f t="shared" ref="N19" si="85">D19+I19</f>
        <v>-3670910.0097889998</v>
      </c>
      <c r="O19" s="6">
        <f t="shared" ref="O19" si="86">E19+J19</f>
        <v>-21435.579609000124</v>
      </c>
      <c r="P19" s="6"/>
      <c r="Q19" s="6">
        <f>ROUND(O19*0.1,2)</f>
        <v>-2143.56</v>
      </c>
      <c r="R19" s="6">
        <f t="shared" ref="R19" si="87">ROUND(Q19*0.15,2)</f>
        <v>-321.52999999999997</v>
      </c>
      <c r="S19" s="6">
        <f t="shared" ref="S19" si="88">ROUND(Q19*0.85,2)</f>
        <v>-1822.03</v>
      </c>
    </row>
    <row r="20" spans="1:19" ht="15" customHeight="1" x14ac:dyDescent="0.25">
      <c r="A20" s="19">
        <f t="shared" si="14"/>
        <v>45920</v>
      </c>
      <c r="B20" s="6">
        <v>28276</v>
      </c>
      <c r="C20" s="6">
        <v>0</v>
      </c>
      <c r="D20" s="6">
        <v>-24243</v>
      </c>
      <c r="E20" s="6">
        <f t="shared" ref="E20" si="89">SUM(B20:D20)</f>
        <v>4033</v>
      </c>
      <c r="F20" s="12"/>
      <c r="G20" s="6">
        <v>1376191.62</v>
      </c>
      <c r="H20" s="6">
        <v>-308.82</v>
      </c>
      <c r="I20" s="6">
        <v>-1454376.7993250003</v>
      </c>
      <c r="J20" s="6">
        <f t="shared" ref="J20" si="90">SUM(G20:I20)</f>
        <v>-78493.999325000215</v>
      </c>
      <c r="K20" s="12"/>
      <c r="L20" s="6">
        <f t="shared" ref="L20" si="91">B20+G20</f>
        <v>1404467.62</v>
      </c>
      <c r="M20" s="6">
        <f t="shared" ref="M20" si="92">C20+H20</f>
        <v>-308.82</v>
      </c>
      <c r="N20" s="6">
        <f t="shared" ref="N20" si="93">D20+I20</f>
        <v>-1478619.7993250003</v>
      </c>
      <c r="O20" s="6">
        <f t="shared" ref="O20" si="94">E20+J20</f>
        <v>-74460.999325000215</v>
      </c>
      <c r="P20" s="6"/>
      <c r="Q20" s="6">
        <f>ROUND(O20*0.1,2)</f>
        <v>-7446.1</v>
      </c>
      <c r="R20" s="6">
        <f t="shared" ref="R20" si="95">ROUND(Q20*0.15,2)</f>
        <v>-1116.92</v>
      </c>
      <c r="S20" s="6">
        <f>ROUND(Q20*0.85,2)+0.01</f>
        <v>-6329.1799999999994</v>
      </c>
    </row>
    <row r="21" spans="1:19" ht="15" customHeight="1" x14ac:dyDescent="0.25">
      <c r="A21" s="19">
        <f t="shared" si="14"/>
        <v>45927</v>
      </c>
      <c r="B21" s="6">
        <v>42372.25</v>
      </c>
      <c r="C21" s="6">
        <v>0</v>
      </c>
      <c r="D21" s="6">
        <v>-44194.75</v>
      </c>
      <c r="E21" s="6">
        <f t="shared" ref="E21" si="96">SUM(B21:D21)</f>
        <v>-1822.5</v>
      </c>
      <c r="F21" s="12"/>
      <c r="G21" s="6">
        <v>1473636.5799999998</v>
      </c>
      <c r="H21" s="6">
        <v>-290.26</v>
      </c>
      <c r="I21" s="6">
        <v>-1237741.1197839999</v>
      </c>
      <c r="J21" s="6">
        <f t="shared" ref="J21" si="97">SUM(G21:I21)</f>
        <v>235605.20021599997</v>
      </c>
      <c r="K21" s="12"/>
      <c r="L21" s="6">
        <f t="shared" ref="L21" si="98">B21+G21</f>
        <v>1516008.8299999998</v>
      </c>
      <c r="M21" s="6">
        <f t="shared" ref="M21" si="99">C21+H21</f>
        <v>-290.26</v>
      </c>
      <c r="N21" s="6">
        <f t="shared" ref="N21" si="100">D21+I21</f>
        <v>-1281935.8697839999</v>
      </c>
      <c r="O21" s="6">
        <f t="shared" ref="O21" si="101">E21+J21</f>
        <v>233782.70021599997</v>
      </c>
      <c r="P21" s="6"/>
      <c r="Q21" s="6">
        <f>ROUND(O21*0.1,2)</f>
        <v>23378.27</v>
      </c>
      <c r="R21" s="6">
        <f t="shared" ref="R21" si="102">ROUND(Q21*0.15,2)</f>
        <v>3506.74</v>
      </c>
      <c r="S21" s="6">
        <f>ROUND(Q21*0.85,2)</f>
        <v>19871.53</v>
      </c>
    </row>
    <row r="22" spans="1:19" ht="15" customHeight="1" x14ac:dyDescent="0.25">
      <c r="A22" s="19">
        <f t="shared" si="14"/>
        <v>45934</v>
      </c>
      <c r="B22" s="6">
        <v>38059.5</v>
      </c>
      <c r="C22" s="6">
        <v>-10</v>
      </c>
      <c r="D22" s="6">
        <v>-39047.75</v>
      </c>
      <c r="E22" s="6">
        <f t="shared" ref="E22" si="103">SUM(B22:D22)</f>
        <v>-998.25</v>
      </c>
      <c r="F22" s="12"/>
      <c r="G22" s="6">
        <v>862689.80999999994</v>
      </c>
      <c r="H22" s="6">
        <v>-133.1</v>
      </c>
      <c r="I22" s="6">
        <v>-821414.88974400004</v>
      </c>
      <c r="J22" s="6">
        <f t="shared" ref="J22" si="104">SUM(G22:I22)</f>
        <v>41141.820255999919</v>
      </c>
      <c r="K22" s="12"/>
      <c r="L22" s="6">
        <f t="shared" ref="L22" si="105">B22+G22</f>
        <v>900749.30999999994</v>
      </c>
      <c r="M22" s="6">
        <f t="shared" ref="M22" si="106">C22+H22</f>
        <v>-143.1</v>
      </c>
      <c r="N22" s="6">
        <f t="shared" ref="N22" si="107">D22+I22</f>
        <v>-860462.63974400004</v>
      </c>
      <c r="O22" s="6">
        <f t="shared" ref="O22" si="108">E22+J22</f>
        <v>40143.570255999919</v>
      </c>
      <c r="P22" s="6"/>
      <c r="Q22" s="6">
        <f>ROUND(O22*0.1,2)-0.01</f>
        <v>4014.35</v>
      </c>
      <c r="R22" s="6">
        <f t="shared" ref="R22" si="109">ROUND(Q22*0.15,2)</f>
        <v>602.15</v>
      </c>
      <c r="S22" s="6">
        <f>ROUND(Q22*0.85,2)</f>
        <v>3412.2</v>
      </c>
    </row>
    <row r="23" spans="1:19" ht="15" customHeight="1" x14ac:dyDescent="0.25">
      <c r="A23" s="19">
        <f t="shared" si="14"/>
        <v>45941</v>
      </c>
      <c r="B23" s="6">
        <v>34136.5</v>
      </c>
      <c r="C23" s="6">
        <v>-15</v>
      </c>
      <c r="D23" s="6">
        <v>-43968.25</v>
      </c>
      <c r="E23" s="6">
        <f t="shared" ref="E23" si="110">SUM(B23:D23)</f>
        <v>-9846.75</v>
      </c>
      <c r="F23" s="12"/>
      <c r="G23" s="6">
        <v>798229.64</v>
      </c>
      <c r="H23" s="6">
        <v>-128</v>
      </c>
      <c r="I23" s="6">
        <v>-685591.33987399994</v>
      </c>
      <c r="J23" s="6">
        <f t="shared" ref="J23" si="111">SUM(G23:I23)</f>
        <v>112510.30012600007</v>
      </c>
      <c r="K23" s="12"/>
      <c r="L23" s="6">
        <f t="shared" ref="L23" si="112">B23+G23</f>
        <v>832366.14</v>
      </c>
      <c r="M23" s="6">
        <f t="shared" ref="M23" si="113">C23+H23</f>
        <v>-143</v>
      </c>
      <c r="N23" s="6">
        <f t="shared" ref="N23" si="114">D23+I23</f>
        <v>-729559.58987399994</v>
      </c>
      <c r="O23" s="6">
        <f t="shared" ref="O23" si="115">E23+J23</f>
        <v>102663.55012600007</v>
      </c>
      <c r="P23" s="6"/>
      <c r="Q23" s="6">
        <f>ROUND(O23*0.1,2)-0.01</f>
        <v>10266.35</v>
      </c>
      <c r="R23" s="6">
        <f t="shared" ref="R23" si="116">ROUND(Q23*0.15,2)</f>
        <v>1539.95</v>
      </c>
      <c r="S23" s="6">
        <f>ROUND(Q23*0.85,2)</f>
        <v>8726.4</v>
      </c>
    </row>
    <row r="24" spans="1:19" ht="15" customHeight="1" x14ac:dyDescent="0.25">
      <c r="A24" s="19">
        <f t="shared" si="14"/>
        <v>45948</v>
      </c>
      <c r="B24" s="6">
        <v>50917.75</v>
      </c>
      <c r="C24" s="6">
        <v>0</v>
      </c>
      <c r="D24" s="6">
        <v>-22476.75</v>
      </c>
      <c r="E24" s="6">
        <f t="shared" ref="E24" si="117">SUM(B24:D24)</f>
        <v>28441</v>
      </c>
      <c r="F24" s="12"/>
      <c r="G24" s="6">
        <v>752994.13000000012</v>
      </c>
      <c r="H24" s="6">
        <v>-335.01</v>
      </c>
      <c r="I24" s="6">
        <v>-610323.14993199997</v>
      </c>
      <c r="J24" s="6">
        <f t="shared" ref="J24" si="118">SUM(G24:I24)</f>
        <v>142335.97006800014</v>
      </c>
      <c r="K24" s="12"/>
      <c r="L24" s="6">
        <f t="shared" ref="L24" si="119">B24+G24</f>
        <v>803911.88000000012</v>
      </c>
      <c r="M24" s="6">
        <f t="shared" ref="M24" si="120">C24+H24</f>
        <v>-335.01</v>
      </c>
      <c r="N24" s="6">
        <f t="shared" ref="N24" si="121">D24+I24</f>
        <v>-632799.89993199997</v>
      </c>
      <c r="O24" s="6">
        <f t="shared" ref="O24" si="122">E24+J24</f>
        <v>170776.97006800014</v>
      </c>
      <c r="P24" s="6"/>
      <c r="Q24" s="6">
        <f>ROUND(O24*0.1,2)</f>
        <v>17077.7</v>
      </c>
      <c r="R24" s="6">
        <f t="shared" ref="R24" si="123">ROUND(Q24*0.15,2)</f>
        <v>2561.66</v>
      </c>
      <c r="S24" s="6">
        <f>ROUND(Q24*0.85,2)-0.01</f>
        <v>14516.039999999999</v>
      </c>
    </row>
    <row r="25" spans="1:19" ht="15" customHeight="1" x14ac:dyDescent="0.25">
      <c r="A25" s="19"/>
      <c r="B25" s="6"/>
      <c r="C25" s="6"/>
      <c r="D25" s="6"/>
      <c r="E25" s="6"/>
      <c r="F25" s="12"/>
      <c r="G25" s="6"/>
      <c r="H25" s="6"/>
      <c r="I25" s="6"/>
      <c r="J25" s="6"/>
      <c r="K25" s="12"/>
      <c r="L25" s="6"/>
      <c r="M25" s="6"/>
      <c r="N25" s="6"/>
      <c r="O25" s="6"/>
      <c r="P25" s="6"/>
      <c r="Q25" s="6"/>
      <c r="R25" s="6"/>
      <c r="S25" s="6"/>
    </row>
    <row r="26" spans="1:19" ht="15" customHeight="1" thickBot="1" x14ac:dyDescent="0.3">
      <c r="B26" s="7">
        <f>SUM(B9:B25)</f>
        <v>363397.5</v>
      </c>
      <c r="C26" s="7">
        <f t="shared" ref="C26:E26" si="124">SUM(C9:C25)</f>
        <v>-323</v>
      </c>
      <c r="D26" s="7">
        <f t="shared" si="124"/>
        <v>-308462.25</v>
      </c>
      <c r="E26" s="7">
        <f t="shared" si="124"/>
        <v>54612.25</v>
      </c>
      <c r="F26" s="12"/>
      <c r="G26" s="7">
        <f>SUM(G9:G25)</f>
        <v>32628342.28018</v>
      </c>
      <c r="H26" s="7">
        <f t="shared" ref="H26:J26" si="125">SUM(H9:H25)</f>
        <v>-4911.88</v>
      </c>
      <c r="I26" s="7">
        <f t="shared" si="125"/>
        <v>-27866242.478448004</v>
      </c>
      <c r="J26" s="7">
        <f t="shared" si="125"/>
        <v>4757187.9217320001</v>
      </c>
      <c r="K26" s="12"/>
      <c r="L26" s="7">
        <f>SUM(L9:L25)</f>
        <v>32991739.78018</v>
      </c>
      <c r="M26" s="7">
        <f t="shared" ref="M26:O26" si="126">SUM(M9:M25)</f>
        <v>-5234.88</v>
      </c>
      <c r="N26" s="7">
        <f t="shared" si="126"/>
        <v>-28174704.728448004</v>
      </c>
      <c r="O26" s="7">
        <f t="shared" si="126"/>
        <v>4811800.1717320001</v>
      </c>
      <c r="P26" s="12"/>
      <c r="Q26" s="7">
        <f>SUM(Q9:Q25)</f>
        <v>481180.03</v>
      </c>
      <c r="R26" s="7">
        <f t="shared" ref="R26:S26" si="127">SUM(R9:R25)</f>
        <v>72177</v>
      </c>
      <c r="S26" s="7">
        <f t="shared" si="127"/>
        <v>409003.03</v>
      </c>
    </row>
    <row r="27" spans="1:19" ht="15" customHeight="1" thickTop="1" x14ac:dyDescent="0.25"/>
    <row r="28" spans="1:19" ht="15" customHeight="1" x14ac:dyDescent="0.25">
      <c r="A28" s="11" t="s">
        <v>23</v>
      </c>
    </row>
    <row r="29" spans="1:19" ht="15" customHeight="1" x14ac:dyDescent="0.25">
      <c r="A29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Total</vt:lpstr>
      <vt:lpstr>Mountaineer</vt:lpstr>
      <vt:lpstr>Wheeling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2020-10-08T15:44:25Z</cp:lastPrinted>
  <dcterms:created xsi:type="dcterms:W3CDTF">2018-09-06T17:44:55Z</dcterms:created>
  <dcterms:modified xsi:type="dcterms:W3CDTF">2025-10-23T17:42:01Z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2024-08-28T19:01:02Z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ffc4e627-c670-4a40-8495-6ce5e3af31dc</vt:lpwstr>
  </property>
  <property fmtid="{D5CDD505-2E9C-101B-9397-08002B2CF9AE}" pid="8" name="MSIP_Label_defa4170-0d19-0005-0004-bc88714345d2_ContentBits">
    <vt:lpwstr>0</vt:lpwstr>
  </property>
</Properties>
</file>